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855" yWindow="0" windowWidth="14520" windowHeight="12690" activeTab="2"/>
  </bookViews>
  <sheets>
    <sheet name="Pokyny pro vyplnění" sheetId="3" r:id="rId1"/>
    <sheet name="Stavba" sheetId="4" r:id="rId2"/>
    <sheet name="D.1.4.A. 1 Pol" sheetId="2" r:id="rId3"/>
  </sheets>
  <externalReferences>
    <externalReference r:id="rId4"/>
    <externalReference r:id="rId5"/>
  </externalReferences>
  <definedNames>
    <definedName name="CenaCelkem" localSheetId="2">[1]Stavba!$G$29</definedName>
    <definedName name="CenaCelkem" localSheetId="0">[1]Stavba!$G$29</definedName>
    <definedName name="CenaCelkem">#REF!</definedName>
    <definedName name="CenaCelkemBezDPH">#REF!</definedName>
    <definedName name="CenaCelkemVypocet" localSheetId="1">Stavba!#REF!</definedName>
    <definedName name="cisloobjektu">#REF!</definedName>
    <definedName name="CisloRozpoctu">'[2]Krycí list'!$C$2</definedName>
    <definedName name="cislostavby">'[2]Krycí list'!$A$7</definedName>
    <definedName name="CisloStavebnihoRozpoctu">#REF!</definedName>
    <definedName name="dadresa">#REF!</definedName>
    <definedName name="dmisto">#REF!</definedName>
    <definedName name="DPHSni" localSheetId="2">[1]Stavba!$G$24</definedName>
    <definedName name="DPHSni" localSheetId="0">[1]Stavba!$G$24</definedName>
    <definedName name="DPHSni">#REF!</definedName>
    <definedName name="DPHZakl" localSheetId="2">[1]Stavba!$G$26</definedName>
    <definedName name="DPHZakl" localSheetId="0">[1]Stavba!$G$26</definedName>
    <definedName name="DPHZakl">#REF!</definedName>
    <definedName name="Mena" localSheetId="2">[1]Stavba!$J$29</definedName>
    <definedName name="Mena" localSheetId="0">[1]Stavba!$J$29</definedName>
    <definedName name="Mena">#REF!</definedName>
    <definedName name="MistoStavby">#REF!</definedName>
    <definedName name="nazevobjektu">#REF!</definedName>
    <definedName name="NazevRozpoctu">'[2]Krycí list'!$D$2</definedName>
    <definedName name="nazevstavby">'[2]Krycí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'[2]Krycí list'!$C$30</definedName>
    <definedName name="SazbaDPH2">'[2]Krycí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 localSheetId="2">[1]Stavba!$G$23</definedName>
    <definedName name="ZakladDPHSni" localSheetId="0">[1]Stavba!$G$23</definedName>
    <definedName name="ZakladDPHSni">#REF!</definedName>
    <definedName name="ZakladDPHSniVypocet" localSheetId="1">Stavba!#REF!</definedName>
    <definedName name="ZakladDPHZakl" localSheetId="2">[1]Stavba!$G$25</definedName>
    <definedName name="ZakladDPHZakl" localSheetId="0">[1]Stavba!$G$25</definedName>
    <definedName name="ZakladDPHZakl">#REF!</definedName>
    <definedName name="ZakladDPHZaklVypocet" localSheetId="1">Stavba!#REF!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A27" i="4" l="1"/>
  <c r="A25" i="4"/>
  <c r="A23" i="4"/>
  <c r="I20" i="4"/>
  <c r="I19" i="4"/>
  <c r="I18" i="4"/>
  <c r="I17" i="4"/>
  <c r="A26" i="4" l="1"/>
  <c r="A24" i="4"/>
  <c r="A29" i="4"/>
  <c r="Q64" i="2" l="1"/>
  <c r="Q63" i="2" s="1"/>
  <c r="O64" i="2"/>
  <c r="O63" i="2" s="1"/>
  <c r="K64" i="2"/>
  <c r="I64" i="2"/>
  <c r="I63" i="2" s="1"/>
  <c r="G64" i="2"/>
  <c r="M64" i="2" s="1"/>
  <c r="M63" i="2" s="1"/>
  <c r="K63" i="2"/>
  <c r="G63" i="2"/>
  <c r="I50" i="4" s="1"/>
  <c r="Q62" i="2"/>
  <c r="O62" i="2"/>
  <c r="K62" i="2"/>
  <c r="I62" i="2"/>
  <c r="G62" i="2"/>
  <c r="M62" i="2" s="1"/>
  <c r="Q61" i="2"/>
  <c r="O61" i="2"/>
  <c r="K61" i="2"/>
  <c r="I61" i="2"/>
  <c r="G61" i="2"/>
  <c r="M61" i="2" s="1"/>
  <c r="Q59" i="2"/>
  <c r="O59" i="2"/>
  <c r="K59" i="2"/>
  <c r="I59" i="2"/>
  <c r="G59" i="2"/>
  <c r="M59" i="2" s="1"/>
  <c r="Q57" i="2"/>
  <c r="O57" i="2"/>
  <c r="M57" i="2"/>
  <c r="K57" i="2"/>
  <c r="I57" i="2"/>
  <c r="G57" i="2"/>
  <c r="Q55" i="2"/>
  <c r="Q54" i="2" s="1"/>
  <c r="O55" i="2"/>
  <c r="O54" i="2" s="1"/>
  <c r="K55" i="2"/>
  <c r="I55" i="2"/>
  <c r="I54" i="2" s="1"/>
  <c r="G55" i="2"/>
  <c r="K54" i="2"/>
  <c r="Q52" i="2"/>
  <c r="Q51" i="2" s="1"/>
  <c r="O52" i="2"/>
  <c r="O51" i="2" s="1"/>
  <c r="K52" i="2"/>
  <c r="I52" i="2"/>
  <c r="I51" i="2" s="1"/>
  <c r="G52" i="2"/>
  <c r="M52" i="2" s="1"/>
  <c r="M51" i="2" s="1"/>
  <c r="K51" i="2"/>
  <c r="Q48" i="2"/>
  <c r="Q47" i="2" s="1"/>
  <c r="O48" i="2"/>
  <c r="O47" i="2" s="1"/>
  <c r="K48" i="2"/>
  <c r="I48" i="2"/>
  <c r="I47" i="2" s="1"/>
  <c r="G48" i="2"/>
  <c r="M48" i="2" s="1"/>
  <c r="M47" i="2" s="1"/>
  <c r="K47" i="2"/>
  <c r="Q45" i="2"/>
  <c r="O45" i="2"/>
  <c r="K45" i="2"/>
  <c r="I45" i="2"/>
  <c r="G45" i="2"/>
  <c r="M45" i="2" s="1"/>
  <c r="Q43" i="2"/>
  <c r="O43" i="2"/>
  <c r="M43" i="2"/>
  <c r="K43" i="2"/>
  <c r="I43" i="2"/>
  <c r="G43" i="2"/>
  <c r="Q38" i="2"/>
  <c r="O38" i="2"/>
  <c r="K38" i="2"/>
  <c r="I38" i="2"/>
  <c r="G38" i="2"/>
  <c r="M38" i="2" s="1"/>
  <c r="Q35" i="2"/>
  <c r="O35" i="2"/>
  <c r="K35" i="2"/>
  <c r="I35" i="2"/>
  <c r="G35" i="2"/>
  <c r="M35" i="2" s="1"/>
  <c r="Q32" i="2"/>
  <c r="O32" i="2"/>
  <c r="K32" i="2"/>
  <c r="I32" i="2"/>
  <c r="G32" i="2"/>
  <c r="M32" i="2" s="1"/>
  <c r="Q29" i="2"/>
  <c r="O29" i="2"/>
  <c r="M29" i="2"/>
  <c r="K29" i="2"/>
  <c r="I29" i="2"/>
  <c r="G29" i="2"/>
  <c r="Q26" i="2"/>
  <c r="O26" i="2"/>
  <c r="K26" i="2"/>
  <c r="I26" i="2"/>
  <c r="G26" i="2"/>
  <c r="M26" i="2" s="1"/>
  <c r="Q23" i="2"/>
  <c r="O23" i="2"/>
  <c r="K23" i="2"/>
  <c r="I23" i="2"/>
  <c r="G23" i="2"/>
  <c r="M23" i="2" s="1"/>
  <c r="Q20" i="2"/>
  <c r="O20" i="2"/>
  <c r="K20" i="2"/>
  <c r="I20" i="2"/>
  <c r="G20" i="2"/>
  <c r="M20" i="2" s="1"/>
  <c r="Q17" i="2"/>
  <c r="O17" i="2"/>
  <c r="M17" i="2"/>
  <c r="K17" i="2"/>
  <c r="I17" i="2"/>
  <c r="G17" i="2"/>
  <c r="Q14" i="2"/>
  <c r="O14" i="2"/>
  <c r="K14" i="2"/>
  <c r="I14" i="2"/>
  <c r="G14" i="2"/>
  <c r="M14" i="2" s="1"/>
  <c r="Q11" i="2"/>
  <c r="O11" i="2"/>
  <c r="K11" i="2"/>
  <c r="I11" i="2"/>
  <c r="G11" i="2"/>
  <c r="M11" i="2" s="1"/>
  <c r="Q9" i="2"/>
  <c r="Q8" i="2" s="1"/>
  <c r="O9" i="2"/>
  <c r="O8" i="2" s="1"/>
  <c r="K9" i="2"/>
  <c r="I9" i="2"/>
  <c r="I8" i="2" s="1"/>
  <c r="G9" i="2"/>
  <c r="M9" i="2" s="1"/>
  <c r="K8" i="2"/>
  <c r="G54" i="2" l="1"/>
  <c r="I49" i="4" s="1"/>
  <c r="M8" i="2"/>
  <c r="G8" i="2"/>
  <c r="I46" i="4" s="1"/>
  <c r="G47" i="2"/>
  <c r="I47" i="4" s="1"/>
  <c r="G51" i="2"/>
  <c r="I48" i="4" s="1"/>
  <c r="M55" i="2"/>
  <c r="M54" i="2" s="1"/>
  <c r="I16" i="4" l="1"/>
  <c r="I21" i="4" s="1"/>
  <c r="G25" i="4" s="1"/>
  <c r="I51" i="4"/>
  <c r="G67" i="2"/>
  <c r="G26" i="4" l="1"/>
  <c r="G29" i="4" s="1"/>
  <c r="G28" i="4"/>
  <c r="J49" i="4"/>
  <c r="J46" i="4"/>
  <c r="J47" i="4"/>
  <c r="J50" i="4"/>
  <c r="J48" i="4"/>
  <c r="J51" i="4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Zbyněk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<sst xmlns="http://schemas.openxmlformats.org/spreadsheetml/2006/main" count="285" uniqueCount="162">
  <si>
    <t>#RTSROZP#</t>
  </si>
  <si>
    <t>Soupis stavebních prací, dodávek a služeb</t>
  </si>
  <si>
    <t>Stavba:</t>
  </si>
  <si>
    <t>01</t>
  </si>
  <si>
    <t>Rekonstrukce a modernizace objektu "C"</t>
  </si>
  <si>
    <t>Objekt:</t>
  </si>
  <si>
    <t>D.1.4.A.</t>
  </si>
  <si>
    <t>Přípojka kanalizace - oprava stávajícího stavu</t>
  </si>
  <si>
    <t>Rozpočet:</t>
  </si>
  <si>
    <t>1</t>
  </si>
  <si>
    <t>Přípojky</t>
  </si>
  <si>
    <t>Zadavatel</t>
  </si>
  <si>
    <t>IČO:</t>
  </si>
  <si>
    <t>DIČ: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</si>
  <si>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</si>
  <si>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</si>
  <si>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</si>
  <si>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</si>
  <si>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</si>
  <si>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</si>
  <si>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</si>
  <si>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</si>
  <si>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</si>
  <si>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</si>
  <si>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</si>
  <si>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</si>
  <si>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</si>
  <si>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</si>
  <si>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</si>
  <si>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</si>
  <si>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</si>
  <si>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</si>
  <si>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</si>
  <si>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</si>
  <si>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</si>
  <si>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</si>
  <si>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</si>
  <si>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</si>
  <si>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</si>
  <si>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</si>
  <si>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Číslo</t>
  </si>
  <si>
    <t>Název</t>
  </si>
  <si>
    <t>Cena celkem</t>
  </si>
  <si>
    <t>#POPR</t>
  </si>
  <si>
    <t>Popis rozpočtu: 1 - Přípojky</t>
  </si>
  <si>
    <t>Výměna materiálu o stejné dimenzi.</t>
  </si>
  <si>
    <t>Všechny položky vlastní, R-položky, P-položky, individuální, atp. (neoznačené cenovou úrovní RTS) obsahují montáž a dodávku a veškeré náklady s tím spojené vč. vnitrostaveništního přesunu hmot a mimostaveništní dopravy.</t>
  </si>
  <si>
    <t>Rekapitulace dílů</t>
  </si>
  <si>
    <t>Typ dílu</t>
  </si>
  <si>
    <t>Zemní práce</t>
  </si>
  <si>
    <t>4</t>
  </si>
  <si>
    <t>Vodorovné konstrukce</t>
  </si>
  <si>
    <t>45</t>
  </si>
  <si>
    <t>Podkladní a vedlejší konstrukce</t>
  </si>
  <si>
    <t>8</t>
  </si>
  <si>
    <t>Trubní vedení</t>
  </si>
  <si>
    <t>99</t>
  </si>
  <si>
    <t>Staveništní přesun hmot</t>
  </si>
  <si>
    <t>Položkový soupis prací a dodávek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</si>
  <si>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</si>
  <si>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</si>
  <si>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</si>
  <si>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</si>
  <si>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</si>
  <si>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</si>
  <si>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</si>
  <si>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</si>
  <si>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</si>
  <si>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</si>
  <si>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</si>
  <si>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</si>
  <si>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</si>
  <si>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</si>
  <si>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</si>
  <si>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</si>
  <si>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</si>
  <si>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</si>
  <si>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</si>
  <si>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</si>
  <si>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</si>
  <si>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</si>
  <si>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Díl:</t>
  </si>
  <si>
    <t>119001401R00</t>
  </si>
  <si>
    <t>Dočasné zajištění podzemního potrubí nebo vedení ocelového potrubí_x000D_
 DN  do 200 mm</t>
  </si>
  <si>
    <t>m</t>
  </si>
  <si>
    <t>800-1</t>
  </si>
  <si>
    <t>RTS 19/ I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</si>
  <si>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</si>
  <si>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120001101R00</t>
  </si>
  <si>
    <t>Ztížené vykopávky v horninách jakékoliv třídy</t>
  </si>
  <si>
    <t>m3</t>
  </si>
  <si>
    <t>příplatek k cenám vykopávek za ztížení vykopávky v blízkosti podzemního vedení nebo výbušnin v horninách jakékoliv třídy,</t>
  </si>
  <si>
    <t>(2,95*0,9*1)*2</t>
  </si>
  <si>
    <t>139601102R00</t>
  </si>
  <si>
    <t>Ruční výkop jam, rýh a šachet v hornině 3</t>
  </si>
  <si>
    <t>s přehozením na vzdálenost do 5 m nebo s naložením na ruční dopravní prostředek</t>
  </si>
  <si>
    <t>2,95*5,80*0,9</t>
  </si>
  <si>
    <t>132201219R00</t>
  </si>
  <si>
    <t xml:space="preserve">Hloubení rýh šířky přes 60 do 300 cm příplatek za lepivost, v hornině 3, 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</si>
  <si>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</si>
  <si>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Odkaz na mn. položky pořadí 3 : 15,39900</t>
  </si>
  <si>
    <t>151101101R00</t>
  </si>
  <si>
    <t>Zřízení pažení a rozepření stěn rýh příložné  pro jakoukoliv mezerovitost, hloubky do 3 m</t>
  </si>
  <si>
    <t>m2</t>
  </si>
  <si>
    <t>pro podzemní vedení pro všechny šířky rýhy,</t>
  </si>
  <si>
    <t>2,95*5,8*2</t>
  </si>
  <si>
    <t>151101111R00</t>
  </si>
  <si>
    <t>Odstranění pažení a rozepření rýh příložné , hloubky do 2 m</t>
  </si>
  <si>
    <t>pro podzemní vedení s uložením materiálu na vzdálenost do 3 m od kraje výkopu,</t>
  </si>
  <si>
    <t>Odkaz na mn. položky pořadí 5 : 34,22000</t>
  </si>
  <si>
    <t>161101102R00</t>
  </si>
  <si>
    <t>Svislé přemístění výkopku z horniny 1 až 4, při hloubce výkopu přes 2,5 do 4 m</t>
  </si>
  <si>
    <t>bez naložení do dopravní nádoby, ale s vyprázdněním dopravní nádoby na hromadu nebo na dopravní prostředek,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</si>
  <si>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</si>
  <si>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</si>
  <si>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</si>
  <si>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(5,8*0,6*0,9)-0,41</t>
  </si>
  <si>
    <t>175101109R00</t>
  </si>
  <si>
    <t xml:space="preserve">Obsyp potrubí příplatek za prohození sypaniny </t>
  </si>
  <si>
    <t>Odkaz na mn. položky pořadí 8 : 2,72200</t>
  </si>
  <si>
    <t>162601102R00</t>
  </si>
  <si>
    <t>Vodorovné přemístění výkopku z horniny 1 až 4, na vzdálenost přes 4 000  do 5 000 m</t>
  </si>
  <si>
    <t>po suchu, bez naložení výkopku, avšak se složením bez rozhrnutí, zpáteční cesta vozidla.</t>
  </si>
  <si>
    <t>174101101R00</t>
  </si>
  <si>
    <t>Zásyp sypaninou se zhutněním jam, šachet, rýh nebo kolem objektů v těchto vykopávkách</t>
  </si>
  <si>
    <t>z jakékoliv horniny s uložením výkopku po vrstvách,</t>
  </si>
  <si>
    <t>Odkaz na mn. položky pořadí 8 : 2,72200*-1</t>
  </si>
  <si>
    <t>Odkaz na mn. položky pořadí 14 : 0,52200*-1</t>
  </si>
  <si>
    <t>199000002R00</t>
  </si>
  <si>
    <t>Poplatky za skládku horniny 1- 4</t>
  </si>
  <si>
    <t>Odkaz na mn. položky pořadí 10 : 15,39900</t>
  </si>
  <si>
    <t>PC01</t>
  </si>
  <si>
    <t>Recyklát zásyp ve vozovce a pod zpevněnou plochou</t>
  </si>
  <si>
    <t>Vlastní</t>
  </si>
  <si>
    <t>Indiv</t>
  </si>
  <si>
    <t>Odkaz na mn. položky pořadí 11 : 12,15500</t>
  </si>
  <si>
    <t>451573111R00</t>
  </si>
  <si>
    <t>Lože pod potrubí, stoky a drobné objekty z písku a štěrkopísku  do 65 mm</t>
  </si>
  <si>
    <t>827-1</t>
  </si>
  <si>
    <t>v otevřeném výkopu,</t>
  </si>
  <si>
    <t>5,80*0,1*0,9</t>
  </si>
  <si>
    <t>PC02</t>
  </si>
  <si>
    <t>Rozebrání a zapravení vozovky v místě napojení přípojky kanalizace</t>
  </si>
  <si>
    <t>5,0*2</t>
  </si>
  <si>
    <t>871373121R00</t>
  </si>
  <si>
    <t>Montáž potrubí z trub z plastů těsněných gumovým kroužkem  DN 300 mm</t>
  </si>
  <si>
    <t>v otevřeném výkopu ve sklonu do 20 %,</t>
  </si>
  <si>
    <t>892581111R00</t>
  </si>
  <si>
    <t>Zkoušky těsnosti kanalizačního potrubí zkouška těsnosti kanalizačního potrubí vodou_x000D_
 do DN 300 mm</t>
  </si>
  <si>
    <t>vodou nebo vzduchem,</t>
  </si>
  <si>
    <t>892583111R00</t>
  </si>
  <si>
    <t>Zkoušky těsnosti kanalizačního potrubí zabezpečení konců kanalizačního potrubí při tlakových zkouškách vodou_x000D_
 do DN 300 mm</t>
  </si>
  <si>
    <t>úsek</t>
  </si>
  <si>
    <t>Potr.PVC-systém KG třídy SN10  DN300 vč. čistícího kusu</t>
  </si>
  <si>
    <t>Napojení kanalizace do původního prostupu šachty</t>
  </si>
  <si>
    <t>kpl</t>
  </si>
  <si>
    <t>998276101R00</t>
  </si>
  <si>
    <t>Přesun hmot pro trubní vedení z trub plastových nebo sklolaminátových v otevřeném výkopu</t>
  </si>
  <si>
    <t>t</t>
  </si>
  <si>
    <t>vodovodu nebo kanalizace ražené nebo hloubené (827 1.1, 827 1.9, 827 2.1, 827 2.9), drobných objektů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</si>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</sst>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15">
    <xf numFmtId="0" fontId="0" fillId="0" borderId="0" xfId="0"/>
    <xf numFmtId="0" fontId="0" fillId="0" borderId="1" xfId="0" applyBorder="1"/>
    <xf numFmtId="0" fontId="0" fillId="0" borderId="5" xfId="0" applyBorder="1"/>
    <xf numFmtId="0" fontId="2" fillId="2" borderId="5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3" fillId="2" borderId="0" xfId="0" applyNumberFormat="1" applyFont="1" applyFill="1" applyAlignment="1">
      <alignment horizontal="left" vertical="center" wrapText="1"/>
    </xf>
    <xf numFmtId="0" fontId="0" fillId="2" borderId="5" xfId="0" applyFill="1" applyBorder="1" applyAlignment="1">
      <alignment horizontal="left" vertical="center" indent="1"/>
    </xf>
    <xf numFmtId="49" fontId="5" fillId="2" borderId="0" xfId="0" applyNumberFormat="1" applyFont="1" applyFill="1" applyAlignment="1">
      <alignment horizontal="left" vertical="center" wrapText="1"/>
    </xf>
    <xf numFmtId="4" fontId="0" fillId="0" borderId="5" xfId="0" applyNumberFormat="1" applyBorder="1"/>
    <xf numFmtId="0" fontId="0" fillId="2" borderId="9" xfId="0" applyFill="1" applyBorder="1" applyAlignment="1">
      <alignment horizontal="left" vertical="center" indent="1"/>
    </xf>
    <xf numFmtId="0" fontId="0" fillId="2" borderId="10" xfId="0" applyFill="1" applyBorder="1" applyAlignment="1">
      <alignment wrapText="1"/>
    </xf>
    <xf numFmtId="49" fontId="5" fillId="2" borderId="10" xfId="0" applyNumberFormat="1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inden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0" fillId="0" borderId="8" xfId="0" applyBorder="1"/>
    <xf numFmtId="0" fontId="5" fillId="0" borderId="5" xfId="0" applyFont="1" applyBorder="1" applyAlignment="1">
      <alignment horizontal="left" vertical="center" indent="1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5" fillId="0" borderId="10" xfId="0" applyFont="1" applyBorder="1" applyAlignment="1">
      <alignment vertical="center"/>
    </xf>
    <xf numFmtId="0" fontId="0" fillId="0" borderId="11" xfId="0" applyBorder="1"/>
    <xf numFmtId="0" fontId="5" fillId="0" borderId="0" xfId="0" applyFont="1" applyAlignment="1">
      <alignment horizontal="left" vertical="center" wrapText="1"/>
    </xf>
    <xf numFmtId="0" fontId="0" fillId="0" borderId="9" xfId="0" applyBorder="1" applyAlignment="1">
      <alignment horizontal="left" indent="1"/>
    </xf>
    <xf numFmtId="0" fontId="0" fillId="0" borderId="10" xfId="0" applyBorder="1" applyAlignment="1">
      <alignment vertical="center" wrapText="1"/>
    </xf>
    <xf numFmtId="0" fontId="0" fillId="0" borderId="10" xfId="0" applyBorder="1"/>
    <xf numFmtId="0" fontId="0" fillId="0" borderId="10" xfId="0" applyBorder="1" applyAlignment="1">
      <alignment horizontal="right"/>
    </xf>
    <xf numFmtId="0" fontId="5" fillId="3" borderId="0" xfId="0" applyFont="1" applyFill="1" applyAlignment="1" applyProtection="1">
      <alignment horizontal="left" vertical="center"/>
      <protection locked="0"/>
    </xf>
    <xf numFmtId="0" fontId="5" fillId="3" borderId="10" xfId="0" applyFont="1" applyFill="1" applyBorder="1" applyAlignment="1" applyProtection="1">
      <alignment horizontal="left" vertical="center" wrapText="1"/>
      <protection locked="0"/>
    </xf>
    <xf numFmtId="0" fontId="0" fillId="0" borderId="10" xfId="0" applyBorder="1" applyAlignment="1">
      <alignment horizontal="right" vertical="center"/>
    </xf>
    <xf numFmtId="0" fontId="0" fillId="0" borderId="12" xfId="0" applyBorder="1" applyAlignment="1">
      <alignment horizontal="left" vertical="top" indent="1"/>
    </xf>
    <xf numFmtId="0" fontId="0" fillId="0" borderId="6" xfId="0" applyBorder="1" applyAlignment="1">
      <alignment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0" fillId="0" borderId="6" xfId="0" applyBorder="1" applyAlignment="1">
      <alignment horizontal="right" vertical="center"/>
    </xf>
    <xf numFmtId="0" fontId="0" fillId="0" borderId="7" xfId="0" applyBorder="1"/>
    <xf numFmtId="0" fontId="0" fillId="0" borderId="10" xfId="0" applyBorder="1" applyAlignment="1">
      <alignment horizontal="left" wrapText="1"/>
    </xf>
    <xf numFmtId="0" fontId="0" fillId="0" borderId="10" xfId="0" applyBorder="1" applyAlignment="1">
      <alignment wrapText="1"/>
    </xf>
    <xf numFmtId="49" fontId="0" fillId="0" borderId="5" xfId="0" applyNumberFormat="1" applyBorder="1"/>
    <xf numFmtId="0" fontId="0" fillId="0" borderId="13" xfId="0" applyBorder="1" applyAlignment="1">
      <alignment horizontal="left" vertical="center" indent="1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wrapText="1"/>
    </xf>
    <xf numFmtId="0" fontId="5" fillId="0" borderId="13" xfId="0" applyFont="1" applyBorder="1" applyAlignment="1">
      <alignment horizontal="left" vertical="center" indent="1"/>
    </xf>
    <xf numFmtId="0" fontId="5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wrapText="1"/>
    </xf>
    <xf numFmtId="0" fontId="0" fillId="0" borderId="13" xfId="0" applyBorder="1" applyAlignment="1">
      <alignment horizontal="left" indent="1"/>
    </xf>
    <xf numFmtId="1" fontId="5" fillId="0" borderId="14" xfId="0" applyNumberFormat="1" applyFont="1" applyBorder="1" applyAlignment="1">
      <alignment horizontal="right" vertical="center" wrapText="1"/>
    </xf>
    <xf numFmtId="0" fontId="0" fillId="0" borderId="14" xfId="0" applyBorder="1" applyAlignment="1">
      <alignment horizontal="left" vertical="center" indent="1"/>
    </xf>
    <xf numFmtId="0" fontId="5" fillId="0" borderId="14" xfId="0" applyFont="1" applyBorder="1" applyAlignment="1">
      <alignment vertical="center"/>
    </xf>
    <xf numFmtId="49" fontId="0" fillId="0" borderId="17" xfId="0" applyNumberFormat="1" applyBorder="1" applyAlignment="1">
      <alignment horizontal="left" vertical="center"/>
    </xf>
    <xf numFmtId="1" fontId="5" fillId="0" borderId="15" xfId="0" applyNumberFormat="1" applyFont="1" applyBorder="1" applyAlignment="1">
      <alignment horizontal="right" vertical="center" wrapTex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wrapText="1"/>
    </xf>
    <xf numFmtId="1" fontId="5" fillId="0" borderId="18" xfId="0" applyNumberFormat="1" applyFont="1" applyBorder="1" applyAlignment="1">
      <alignment horizontal="right" vertical="center" wrapText="1"/>
    </xf>
    <xf numFmtId="0" fontId="0" fillId="0" borderId="10" xfId="0" applyBorder="1" applyAlignment="1">
      <alignment horizontal="left" vertical="center" inden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0" fontId="8" fillId="2" borderId="19" xfId="0" applyFont="1" applyFill="1" applyBorder="1" applyAlignment="1">
      <alignment horizontal="left" vertical="center" indent="1"/>
    </xf>
    <xf numFmtId="0" fontId="9" fillId="2" borderId="20" xfId="0" applyFont="1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4" fontId="8" fillId="2" borderId="20" xfId="0" applyNumberFormat="1" applyFont="1" applyFill="1" applyBorder="1" applyAlignment="1">
      <alignment horizontal="left" vertical="center"/>
    </xf>
    <xf numFmtId="49" fontId="0" fillId="2" borderId="21" xfId="0" applyNumberFormat="1" applyFill="1" applyBorder="1" applyAlignment="1">
      <alignment horizontal="left" vertical="center"/>
    </xf>
    <xf numFmtId="0" fontId="0" fillId="2" borderId="20" xfId="0" applyFill="1" applyBorder="1" applyAlignment="1">
      <alignment wrapText="1"/>
    </xf>
    <xf numFmtId="0" fontId="0" fillId="2" borderId="20" xfId="0" applyFill="1" applyBorder="1"/>
    <xf numFmtId="49" fontId="5" fillId="2" borderId="21" xfId="0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5" fillId="0" borderId="10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5" fillId="0" borderId="10" xfId="0" applyFont="1" applyBorder="1" applyAlignment="1">
      <alignment vertical="top"/>
    </xf>
    <xf numFmtId="14" fontId="5" fillId="0" borderId="10" xfId="0" applyNumberFormat="1" applyFont="1" applyBorder="1" applyAlignment="1">
      <alignment horizontal="center" vertical="top"/>
    </xf>
    <xf numFmtId="0" fontId="5" fillId="0" borderId="5" xfId="0" applyFont="1" applyBorder="1"/>
    <xf numFmtId="0" fontId="5" fillId="0" borderId="0" xfId="0" applyFont="1" applyAlignment="1">
      <alignment wrapText="1"/>
    </xf>
    <xf numFmtId="0" fontId="5" fillId="0" borderId="0" xfId="0" applyFont="1"/>
    <xf numFmtId="0" fontId="5" fillId="0" borderId="8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2" xfId="0" applyBorder="1"/>
    <xf numFmtId="0" fontId="0" fillId="0" borderId="23" xfId="0" applyBorder="1" applyAlignment="1">
      <alignment wrapText="1"/>
    </xf>
    <xf numFmtId="0" fontId="0" fillId="0" borderId="23" xfId="0" applyBorder="1"/>
    <xf numFmtId="0" fontId="0" fillId="0" borderId="24" xfId="0" applyBorder="1" applyAlignment="1">
      <alignment horizontal="right"/>
    </xf>
    <xf numFmtId="0" fontId="3" fillId="0" borderId="0" xfId="0" applyFont="1"/>
    <xf numFmtId="0" fontId="12" fillId="0" borderId="25" xfId="0" applyFont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vertical="center"/>
    </xf>
    <xf numFmtId="49" fontId="11" fillId="0" borderId="15" xfId="0" applyNumberFormat="1" applyFont="1" applyBorder="1" applyAlignment="1">
      <alignment vertical="center"/>
    </xf>
    <xf numFmtId="4" fontId="11" fillId="0" borderId="26" xfId="0" applyNumberFormat="1" applyFont="1" applyBorder="1" applyAlignment="1">
      <alignment horizontal="center" vertical="center"/>
    </xf>
    <xf numFmtId="4" fontId="11" fillId="0" borderId="26" xfId="0" applyNumberFormat="1" applyFont="1" applyBorder="1" applyAlignment="1">
      <alignment vertical="center"/>
    </xf>
    <xf numFmtId="3" fontId="11" fillId="0" borderId="26" xfId="0" applyNumberFormat="1" applyFont="1" applyBorder="1" applyAlignment="1">
      <alignment vertical="center"/>
    </xf>
    <xf numFmtId="0" fontId="11" fillId="0" borderId="25" xfId="0" applyFont="1" applyBorder="1"/>
    <xf numFmtId="0" fontId="11" fillId="2" borderId="15" xfId="0" applyFont="1" applyFill="1" applyBorder="1" applyAlignment="1">
      <alignment vertical="center"/>
    </xf>
    <xf numFmtId="0" fontId="11" fillId="2" borderId="15" xfId="0" applyFont="1" applyFill="1" applyBorder="1" applyAlignment="1">
      <alignment vertical="center" wrapText="1"/>
    </xf>
    <xf numFmtId="0" fontId="11" fillId="2" borderId="14" xfId="0" applyFont="1" applyFill="1" applyBorder="1" applyAlignment="1">
      <alignment vertical="center" wrapText="1"/>
    </xf>
    <xf numFmtId="4" fontId="11" fillId="2" borderId="26" xfId="0" applyNumberFormat="1" applyFont="1" applyFill="1" applyBorder="1" applyAlignment="1">
      <alignment horizontal="center" vertical="center"/>
    </xf>
    <xf numFmtId="4" fontId="11" fillId="2" borderId="26" xfId="0" applyNumberFormat="1" applyFont="1" applyFill="1" applyBorder="1" applyAlignment="1">
      <alignment vertical="center"/>
    </xf>
    <xf numFmtId="3" fontId="11" fillId="2" borderId="26" xfId="0" applyNumberFormat="1" applyFont="1" applyFill="1" applyBorder="1" applyAlignment="1">
      <alignment vertical="center"/>
    </xf>
    <xf numFmtId="4" fontId="0" fillId="0" borderId="0" xfId="0" applyNumberFormat="1"/>
    <xf numFmtId="3" fontId="0" fillId="0" borderId="0" xfId="0" applyNumberFormat="1"/>
    <xf numFmtId="0" fontId="0" fillId="0" borderId="26" xfId="0" applyFont="1" applyBorder="1" applyAlignment="1">
      <alignment vertical="center"/>
    </xf>
    <xf numFmtId="49" fontId="0" fillId="0" borderId="14" xfId="0" applyNumberFormat="1" applyBorder="1" applyAlignment="1">
      <alignment vertical="center"/>
    </xf>
    <xf numFmtId="0" fontId="0" fillId="2" borderId="26" xfId="0" applyFont="1" applyFill="1" applyBorder="1" applyAlignment="1">
      <alignment vertical="center"/>
    </xf>
    <xf numFmtId="49" fontId="0" fillId="2" borderId="14" xfId="0" applyNumberFormat="1" applyFill="1" applyBorder="1" applyAlignment="1">
      <alignment vertical="center"/>
    </xf>
    <xf numFmtId="49" fontId="0" fillId="0" borderId="0" xfId="0" applyNumberFormat="1"/>
    <xf numFmtId="0" fontId="0" fillId="4" borderId="26" xfId="0" applyFill="1" applyBorder="1"/>
    <xf numFmtId="49" fontId="0" fillId="4" borderId="26" xfId="0" applyNumberFormat="1" applyFill="1" applyBorder="1"/>
    <xf numFmtId="0" fontId="0" fillId="4" borderId="26" xfId="0" applyFill="1" applyBorder="1" applyAlignment="1">
      <alignment horizontal="center"/>
    </xf>
    <xf numFmtId="0" fontId="0" fillId="4" borderId="15" xfId="0" applyFill="1" applyBorder="1"/>
    <xf numFmtId="0" fontId="0" fillId="4" borderId="26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27" xfId="0" applyFont="1" applyFill="1" applyBorder="1" applyAlignment="1">
      <alignment vertical="top"/>
    </xf>
    <xf numFmtId="49" fontId="5" fillId="2" borderId="6" xfId="0" applyNumberFormat="1" applyFont="1" applyFill="1" applyBorder="1" applyAlignment="1">
      <alignment vertical="top"/>
    </xf>
    <xf numFmtId="49" fontId="5" fillId="2" borderId="6" xfId="0" applyNumberFormat="1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center" vertical="top" shrinkToFit="1"/>
    </xf>
    <xf numFmtId="164" fontId="5" fillId="2" borderId="6" xfId="0" applyNumberFormat="1" applyFont="1" applyFill="1" applyBorder="1" applyAlignment="1">
      <alignment vertical="top" shrinkToFit="1"/>
    </xf>
    <xf numFmtId="4" fontId="5" fillId="2" borderId="6" xfId="0" applyNumberFormat="1" applyFont="1" applyFill="1" applyBorder="1" applyAlignment="1">
      <alignment vertical="top" shrinkToFit="1"/>
    </xf>
    <xf numFmtId="4" fontId="5" fillId="2" borderId="28" xfId="0" applyNumberFormat="1" applyFont="1" applyFill="1" applyBorder="1" applyAlignment="1">
      <alignment vertical="top" shrinkToFit="1"/>
    </xf>
    <xf numFmtId="0" fontId="15" fillId="0" borderId="29" xfId="0" applyFont="1" applyBorder="1" applyAlignment="1">
      <alignment vertical="top"/>
    </xf>
    <xf numFmtId="49" fontId="15" fillId="0" borderId="30" xfId="0" applyNumberFormat="1" applyFont="1" applyBorder="1" applyAlignment="1">
      <alignment vertical="top"/>
    </xf>
    <xf numFmtId="49" fontId="15" fillId="0" borderId="30" xfId="0" applyNumberFormat="1" applyFont="1" applyBorder="1" applyAlignment="1">
      <alignment horizontal="left" vertical="top" wrapText="1"/>
    </xf>
    <xf numFmtId="0" fontId="15" fillId="0" borderId="30" xfId="0" applyFont="1" applyBorder="1" applyAlignment="1">
      <alignment horizontal="center" vertical="top" shrinkToFit="1"/>
    </xf>
    <xf numFmtId="164" fontId="15" fillId="0" borderId="30" xfId="0" applyNumberFormat="1" applyFont="1" applyBorder="1" applyAlignment="1">
      <alignment vertical="top" shrinkToFit="1"/>
    </xf>
    <xf numFmtId="4" fontId="15" fillId="3" borderId="30" xfId="0" applyNumberFormat="1" applyFont="1" applyFill="1" applyBorder="1" applyAlignment="1" applyProtection="1">
      <alignment vertical="top" shrinkToFit="1"/>
      <protection locked="0"/>
    </xf>
    <xf numFmtId="4" fontId="15" fillId="0" borderId="30" xfId="0" applyNumberFormat="1" applyFont="1" applyBorder="1" applyAlignment="1">
      <alignment vertical="top" shrinkToFit="1"/>
    </xf>
    <xf numFmtId="4" fontId="15" fillId="0" borderId="31" xfId="0" applyNumberFormat="1" applyFont="1" applyBorder="1" applyAlignment="1">
      <alignment vertical="top" shrinkToFit="1"/>
    </xf>
    <xf numFmtId="0" fontId="15" fillId="0" borderId="0" xfId="0" applyFont="1" applyBorder="1" applyAlignment="1">
      <alignment vertical="top"/>
    </xf>
    <xf numFmtId="49" fontId="15" fillId="0" borderId="0" xfId="0" applyNumberFormat="1" applyFont="1" applyBorder="1" applyAlignment="1">
      <alignment vertical="top"/>
    </xf>
    <xf numFmtId="4" fontId="15" fillId="0" borderId="0" xfId="0" applyNumberFormat="1" applyFont="1" applyBorder="1" applyAlignment="1">
      <alignment vertical="top" shrinkToFit="1"/>
    </xf>
    <xf numFmtId="164" fontId="16" fillId="0" borderId="0" xfId="0" quotePrefix="1" applyNumberFormat="1" applyFont="1" applyBorder="1" applyAlignment="1">
      <alignment horizontal="left" vertical="top" wrapText="1"/>
    </xf>
    <xf numFmtId="164" fontId="16" fillId="0" borderId="0" xfId="0" applyNumberFormat="1" applyFont="1" applyBorder="1" applyAlignment="1">
      <alignment horizontal="center" vertical="top" wrapText="1" shrinkToFit="1"/>
    </xf>
    <xf numFmtId="164" fontId="16" fillId="0" borderId="0" xfId="0" applyNumberFormat="1" applyFont="1" applyBorder="1" applyAlignment="1">
      <alignment vertical="top" wrapText="1" shrinkToFit="1"/>
    </xf>
    <xf numFmtId="0" fontId="15" fillId="0" borderId="32" xfId="0" applyFont="1" applyBorder="1" applyAlignment="1">
      <alignment vertical="top"/>
    </xf>
    <xf numFmtId="49" fontId="15" fillId="0" borderId="33" xfId="0" applyNumberFormat="1" applyFont="1" applyBorder="1" applyAlignment="1">
      <alignment vertical="top"/>
    </xf>
    <xf numFmtId="49" fontId="15" fillId="0" borderId="33" xfId="0" applyNumberFormat="1" applyFont="1" applyBorder="1" applyAlignment="1">
      <alignment horizontal="left" vertical="top" wrapText="1"/>
    </xf>
    <xf numFmtId="0" fontId="15" fillId="0" borderId="33" xfId="0" applyFont="1" applyBorder="1" applyAlignment="1">
      <alignment horizontal="center" vertical="top" shrinkToFit="1"/>
    </xf>
    <xf numFmtId="164" fontId="15" fillId="0" borderId="33" xfId="0" applyNumberFormat="1" applyFont="1" applyBorder="1" applyAlignment="1">
      <alignment vertical="top" shrinkToFit="1"/>
    </xf>
    <xf numFmtId="4" fontId="15" fillId="3" borderId="33" xfId="0" applyNumberFormat="1" applyFont="1" applyFill="1" applyBorder="1" applyAlignment="1" applyProtection="1">
      <alignment vertical="top" shrinkToFit="1"/>
      <protection locked="0"/>
    </xf>
    <xf numFmtId="4" fontId="15" fillId="0" borderId="33" xfId="0" applyNumberFormat="1" applyFont="1" applyBorder="1" applyAlignment="1">
      <alignment vertical="top" shrinkToFit="1"/>
    </xf>
    <xf numFmtId="4" fontId="15" fillId="0" borderId="34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5" fillId="2" borderId="15" xfId="0" applyFont="1" applyFill="1" applyBorder="1" applyAlignment="1">
      <alignment vertical="top"/>
    </xf>
    <xf numFmtId="49" fontId="5" fillId="2" borderId="14" xfId="0" applyNumberFormat="1" applyFont="1" applyFill="1" applyBorder="1" applyAlignment="1">
      <alignment vertical="top"/>
    </xf>
    <xf numFmtId="49" fontId="5" fillId="2" borderId="14" xfId="0" applyNumberFormat="1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center" vertical="top"/>
    </xf>
    <xf numFmtId="0" fontId="5" fillId="2" borderId="14" xfId="0" applyFont="1" applyFill="1" applyBorder="1" applyAlignment="1">
      <alignment vertical="top"/>
    </xf>
    <xf numFmtId="4" fontId="5" fillId="2" borderId="16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4" fillId="5" borderId="0" xfId="0" applyFont="1" applyFill="1" applyAlignment="1">
      <alignment horizontal="left" wrapText="1"/>
    </xf>
    <xf numFmtId="49" fontId="11" fillId="0" borderId="15" xfId="0" applyNumberFormat="1" applyFont="1" applyBorder="1" applyAlignment="1">
      <alignment vertical="center" wrapText="1"/>
    </xf>
    <xf numFmtId="49" fontId="11" fillId="0" borderId="14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10" fillId="2" borderId="20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wrapText="1"/>
    </xf>
    <xf numFmtId="4" fontId="7" fillId="0" borderId="15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15" xfId="0" applyNumberFormat="1" applyFont="1" applyBorder="1" applyAlignment="1">
      <alignment horizontal="right" vertical="center"/>
    </xf>
    <xf numFmtId="4" fontId="7" fillId="0" borderId="14" xfId="0" applyNumberFormat="1" applyFont="1" applyBorder="1" applyAlignment="1">
      <alignment horizontal="right" vertical="center"/>
    </xf>
    <xf numFmtId="4" fontId="7" fillId="0" borderId="18" xfId="0" applyNumberFormat="1" applyFont="1" applyBorder="1" applyAlignment="1">
      <alignment horizontal="right" vertical="center"/>
    </xf>
    <xf numFmtId="4" fontId="7" fillId="0" borderId="10" xfId="0" applyNumberFormat="1" applyFont="1" applyBorder="1" applyAlignment="1">
      <alignment horizontal="right" vertical="center"/>
    </xf>
    <xf numFmtId="4" fontId="7" fillId="0" borderId="6" xfId="0" applyNumberFormat="1" applyFont="1" applyBorder="1" applyAlignment="1">
      <alignment horizontal="right" vertical="center"/>
    </xf>
    <xf numFmtId="2" fontId="10" fillId="2" borderId="20" xfId="0" applyNumberFormat="1" applyFont="1" applyFill="1" applyBorder="1" applyAlignment="1">
      <alignment horizontal="right" vertical="center"/>
    </xf>
    <xf numFmtId="4" fontId="6" fillId="0" borderId="15" xfId="0" applyNumberFormat="1" applyFont="1" applyBorder="1" applyAlignment="1">
      <alignment horizontal="right" vertical="center" indent="1"/>
    </xf>
    <xf numFmtId="4" fontId="6" fillId="0" borderId="16" xfId="0" applyNumberFormat="1" applyFont="1" applyBorder="1" applyAlignment="1">
      <alignment horizontal="right" vertical="center" indent="1"/>
    </xf>
    <xf numFmtId="4" fontId="6" fillId="0" borderId="17" xfId="0" applyNumberFormat="1" applyFont="1" applyBorder="1" applyAlignment="1">
      <alignment horizontal="right" vertical="center" indent="1"/>
    </xf>
    <xf numFmtId="4" fontId="7" fillId="0" borderId="15" xfId="0" applyNumberFormat="1" applyFont="1" applyBorder="1" applyAlignment="1">
      <alignment horizontal="right" vertical="center" indent="1"/>
    </xf>
    <xf numFmtId="4" fontId="7" fillId="0" borderId="16" xfId="0" applyNumberFormat="1" applyFont="1" applyBorder="1" applyAlignment="1">
      <alignment horizontal="right" vertical="center" indent="1"/>
    </xf>
    <xf numFmtId="4" fontId="7" fillId="0" borderId="17" xfId="0" applyNumberFormat="1" applyFont="1" applyBorder="1" applyAlignment="1">
      <alignment horizontal="right" vertical="center" indent="1"/>
    </xf>
    <xf numFmtId="0" fontId="0" fillId="0" borderId="10" xfId="0" applyBorder="1" applyAlignment="1">
      <alignment horizontal="right" indent="1"/>
    </xf>
    <xf numFmtId="0" fontId="0" fillId="0" borderId="11" xfId="0" applyBorder="1" applyAlignment="1">
      <alignment horizontal="right" indent="1"/>
    </xf>
    <xf numFmtId="0" fontId="5" fillId="0" borderId="10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5" fillId="3" borderId="6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Alignment="1" applyProtection="1">
      <alignment horizontal="left" vertical="center"/>
      <protection locked="0"/>
    </xf>
    <xf numFmtId="0" fontId="5" fillId="3" borderId="10" xfId="0" applyFont="1" applyFill="1" applyBorder="1" applyAlignment="1" applyProtection="1">
      <alignment horizontal="left" vertical="center"/>
      <protection locked="0"/>
    </xf>
    <xf numFmtId="0" fontId="0" fillId="3" borderId="10" xfId="0" applyFill="1" applyBorder="1" applyAlignment="1" applyProtection="1">
      <alignment horizontal="left" vertical="center"/>
      <protection locked="0"/>
    </xf>
    <xf numFmtId="1" fontId="0" fillId="0" borderId="10" xfId="0" applyNumberFormat="1" applyBorder="1" applyAlignment="1">
      <alignment horizontal="right" inden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left" vertical="center"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49" fontId="5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8" xfId="0" applyFill="1" applyBorder="1" applyAlignment="1">
      <alignment wrapText="1"/>
    </xf>
    <xf numFmtId="49" fontId="5" fillId="2" borderId="10" xfId="0" applyNumberFormat="1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5" fillId="0" borderId="6" xfId="0" applyNumberFormat="1" applyFont="1" applyBorder="1" applyAlignment="1">
      <alignment horizontal="left" vertical="top" wrapText="1"/>
    </xf>
    <xf numFmtId="0" fontId="15" fillId="0" borderId="6" xfId="0" applyNumberFormat="1" applyFont="1" applyBorder="1" applyAlignment="1">
      <alignment vertical="top" wrapText="1"/>
    </xf>
    <xf numFmtId="0" fontId="3" fillId="0" borderId="0" xfId="0" applyFont="1" applyAlignment="1">
      <alignment horizontal="center"/>
    </xf>
    <xf numFmtId="49" fontId="0" fillId="0" borderId="14" xfId="0" applyNumberForma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49" fontId="0" fillId="2" borderId="14" xfId="0" applyNumberFormat="1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6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4_ZAKAZKY/Hradec_Kr&#225;lov&#233;_univerzita/15_DPS_C_2018/95_rozpo&#269;et/000_rozpo&#269;et%20propojen&#253;_sn&#237;&#382;en&#237;%20ceny%20R3_&#250;prava_2021/7_p&#345;&#237;pojka%20kanalizace_UHK%20C%20DPS_R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D.1.4.A. 1 Pol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109894.63</v>
          </cell>
        </row>
        <row r="26">
          <cell r="G26">
            <v>23077.872299999999</v>
          </cell>
        </row>
        <row r="29">
          <cell r="G29">
            <v>132972.50229999999</v>
          </cell>
          <cell r="J29" t="str">
            <v>CZK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G24" sqref="G24"/>
    </sheetView>
  </sheetViews>
  <sheetFormatPr defaultRowHeight="12.75" x14ac:dyDescent="0.2"/>
  <sheetData>
    <row r="1" spans="1:7" x14ac:dyDescent="0.2">
      <c r="A1" s="79" t="s">
        <v>160</v>
      </c>
    </row>
    <row r="2" spans="1:7" ht="57.75" customHeight="1" x14ac:dyDescent="0.2">
      <c r="A2" s="157" t="s">
        <v>161</v>
      </c>
      <c r="B2" s="157"/>
      <c r="C2" s="157"/>
      <c r="D2" s="157"/>
      <c r="E2" s="157"/>
      <c r="F2" s="157"/>
      <c r="G2" s="157"/>
    </row>
  </sheetData>
  <sheetProtection password="F8E2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4"/>
  <sheetViews>
    <sheetView topLeftCell="B1" zoomScale="90" zoomScaleNormal="90" workbookViewId="0">
      <selection activeCell="P44" sqref="P44"/>
    </sheetView>
  </sheetViews>
  <sheetFormatPr defaultRowHeight="12.75" x14ac:dyDescent="0.2"/>
  <cols>
    <col min="1" max="1" width="8.42578125" hidden="1" customWidth="1"/>
    <col min="2" max="2" width="13.42578125" customWidth="1"/>
    <col min="3" max="3" width="7.42578125" style="13" customWidth="1"/>
    <col min="4" max="4" width="13" style="13" customWidth="1"/>
    <col min="5" max="5" width="9.7109375" style="13" customWidth="1"/>
    <col min="6" max="6" width="11.7109375" customWidth="1"/>
    <col min="7" max="9" width="13" customWidth="1"/>
    <col min="10" max="10" width="5.5703125" customWidth="1"/>
    <col min="11" max="11" width="4.28515625" customWidth="1"/>
  </cols>
  <sheetData>
    <row r="1" spans="1:10" ht="18" x14ac:dyDescent="0.2">
      <c r="A1" s="1" t="s">
        <v>0</v>
      </c>
      <c r="B1" s="190" t="s">
        <v>1</v>
      </c>
      <c r="C1" s="191"/>
      <c r="D1" s="191"/>
      <c r="E1" s="191"/>
      <c r="F1" s="191"/>
      <c r="G1" s="191"/>
      <c r="H1" s="191"/>
      <c r="I1" s="191"/>
      <c r="J1" s="192"/>
    </row>
    <row r="2" spans="1:10" ht="15.75" x14ac:dyDescent="0.2">
      <c r="A2" s="2"/>
      <c r="B2" s="3" t="s">
        <v>2</v>
      </c>
      <c r="C2" s="4"/>
      <c r="D2" s="5" t="s">
        <v>3</v>
      </c>
      <c r="E2" s="193" t="s">
        <v>4</v>
      </c>
      <c r="F2" s="194"/>
      <c r="G2" s="194"/>
      <c r="H2" s="194"/>
      <c r="I2" s="194"/>
      <c r="J2" s="195"/>
    </row>
    <row r="3" spans="1:10" x14ac:dyDescent="0.2">
      <c r="A3" s="2"/>
      <c r="B3" s="6" t="s">
        <v>5</v>
      </c>
      <c r="C3" s="4"/>
      <c r="D3" s="7" t="s">
        <v>6</v>
      </c>
      <c r="E3" s="196" t="s">
        <v>7</v>
      </c>
      <c r="F3" s="197"/>
      <c r="G3" s="197"/>
      <c r="H3" s="197"/>
      <c r="I3" s="197"/>
      <c r="J3" s="198"/>
    </row>
    <row r="4" spans="1:10" x14ac:dyDescent="0.2">
      <c r="A4" s="8">
        <v>3957</v>
      </c>
      <c r="B4" s="9" t="s">
        <v>8</v>
      </c>
      <c r="C4" s="10"/>
      <c r="D4" s="11" t="s">
        <v>9</v>
      </c>
      <c r="E4" s="199" t="s">
        <v>10</v>
      </c>
      <c r="F4" s="200"/>
      <c r="G4" s="200"/>
      <c r="H4" s="200"/>
      <c r="I4" s="200"/>
      <c r="J4" s="201"/>
    </row>
    <row r="5" spans="1:10" x14ac:dyDescent="0.2">
      <c r="A5" s="2"/>
      <c r="B5" s="12" t="s">
        <v>11</v>
      </c>
      <c r="D5" s="202"/>
      <c r="E5" s="203"/>
      <c r="F5" s="203"/>
      <c r="G5" s="203"/>
      <c r="H5" s="14" t="s">
        <v>12</v>
      </c>
      <c r="I5" s="15"/>
      <c r="J5" s="16"/>
    </row>
    <row r="6" spans="1:10" x14ac:dyDescent="0.2">
      <c r="A6" s="2"/>
      <c r="B6" s="17"/>
      <c r="C6" s="18"/>
      <c r="D6" s="204"/>
      <c r="E6" s="205"/>
      <c r="F6" s="205"/>
      <c r="G6" s="205"/>
      <c r="H6" s="14" t="s">
        <v>13</v>
      </c>
      <c r="I6" s="15"/>
      <c r="J6" s="16"/>
    </row>
    <row r="7" spans="1:10" x14ac:dyDescent="0.2">
      <c r="A7" s="2"/>
      <c r="B7" s="19"/>
      <c r="C7" s="20"/>
      <c r="D7" s="21"/>
      <c r="E7" s="183"/>
      <c r="F7" s="184"/>
      <c r="G7" s="184"/>
      <c r="H7" s="22"/>
      <c r="I7" s="23"/>
      <c r="J7" s="24"/>
    </row>
    <row r="8" spans="1:10" x14ac:dyDescent="0.2">
      <c r="A8" s="2"/>
      <c r="B8" s="12" t="s">
        <v>14</v>
      </c>
      <c r="D8" s="25"/>
      <c r="H8" s="14" t="s">
        <v>12</v>
      </c>
      <c r="I8" s="15"/>
      <c r="J8" s="16"/>
    </row>
    <row r="9" spans="1:10" x14ac:dyDescent="0.2">
      <c r="A9" s="2"/>
      <c r="B9" s="2"/>
      <c r="D9" s="25"/>
      <c r="H9" s="14" t="s">
        <v>13</v>
      </c>
      <c r="I9" s="15"/>
      <c r="J9" s="16"/>
    </row>
    <row r="10" spans="1:10" x14ac:dyDescent="0.2">
      <c r="A10" s="2"/>
      <c r="B10" s="26"/>
      <c r="C10" s="20"/>
      <c r="D10" s="21"/>
      <c r="E10" s="27"/>
      <c r="F10" s="22"/>
      <c r="G10" s="28"/>
      <c r="H10" s="28"/>
      <c r="I10" s="29"/>
      <c r="J10" s="24"/>
    </row>
    <row r="11" spans="1:10" x14ac:dyDescent="0.2">
      <c r="A11" s="2"/>
      <c r="B11" s="12" t="s">
        <v>15</v>
      </c>
      <c r="D11" s="185"/>
      <c r="E11" s="185"/>
      <c r="F11" s="185"/>
      <c r="G11" s="185"/>
      <c r="H11" s="14" t="s">
        <v>12</v>
      </c>
      <c r="I11" s="30"/>
      <c r="J11" s="16"/>
    </row>
    <row r="12" spans="1:10" x14ac:dyDescent="0.2">
      <c r="A12" s="2"/>
      <c r="B12" s="17"/>
      <c r="C12" s="18"/>
      <c r="D12" s="186"/>
      <c r="E12" s="186"/>
      <c r="F12" s="186"/>
      <c r="G12" s="186"/>
      <c r="H12" s="14" t="s">
        <v>13</v>
      </c>
      <c r="I12" s="30"/>
      <c r="J12" s="16"/>
    </row>
    <row r="13" spans="1:10" x14ac:dyDescent="0.2">
      <c r="A13" s="2"/>
      <c r="B13" s="19"/>
      <c r="C13" s="20"/>
      <c r="D13" s="31"/>
      <c r="E13" s="187"/>
      <c r="F13" s="188"/>
      <c r="G13" s="188"/>
      <c r="H13" s="32"/>
      <c r="I13" s="23"/>
      <c r="J13" s="24"/>
    </row>
    <row r="14" spans="1:10" x14ac:dyDescent="0.2">
      <c r="A14" s="2"/>
      <c r="B14" s="33" t="s">
        <v>16</v>
      </c>
      <c r="C14" s="34"/>
      <c r="D14" s="35"/>
      <c r="E14" s="36"/>
      <c r="F14" s="37"/>
      <c r="G14" s="37"/>
      <c r="H14" s="38"/>
      <c r="I14" s="37"/>
      <c r="J14" s="39"/>
    </row>
    <row r="15" spans="1:10" x14ac:dyDescent="0.2">
      <c r="A15" s="2"/>
      <c r="B15" s="26" t="s">
        <v>17</v>
      </c>
      <c r="C15" s="40"/>
      <c r="D15" s="41"/>
      <c r="E15" s="189"/>
      <c r="F15" s="189"/>
      <c r="G15" s="181"/>
      <c r="H15" s="181"/>
      <c r="I15" s="181" t="s">
        <v>18</v>
      </c>
      <c r="J15" s="182"/>
    </row>
    <row r="16" spans="1:10" ht="14.25" x14ac:dyDescent="0.2">
      <c r="A16" s="42" t="s">
        <v>19</v>
      </c>
      <c r="B16" s="43" t="s">
        <v>19</v>
      </c>
      <c r="C16" s="44"/>
      <c r="D16" s="45"/>
      <c r="E16" s="175"/>
      <c r="F16" s="176"/>
      <c r="G16" s="175"/>
      <c r="H16" s="176"/>
      <c r="I16" s="175">
        <f>SUMIF(F46:F50,A16,I46:I50)+SUMIF(F46:F50,"PSU",I46:I50)</f>
        <v>0</v>
      </c>
      <c r="J16" s="177"/>
    </row>
    <row r="17" spans="1:10" ht="14.25" x14ac:dyDescent="0.2">
      <c r="A17" s="42" t="s">
        <v>20</v>
      </c>
      <c r="B17" s="43" t="s">
        <v>20</v>
      </c>
      <c r="C17" s="44"/>
      <c r="D17" s="45"/>
      <c r="E17" s="175"/>
      <c r="F17" s="176"/>
      <c r="G17" s="175"/>
      <c r="H17" s="176"/>
      <c r="I17" s="175">
        <f>SUMIF(F46:F50,A17,I46:I50)</f>
        <v>0</v>
      </c>
      <c r="J17" s="177"/>
    </row>
    <row r="18" spans="1:10" ht="14.25" x14ac:dyDescent="0.2">
      <c r="A18" s="42" t="s">
        <v>21</v>
      </c>
      <c r="B18" s="43" t="s">
        <v>21</v>
      </c>
      <c r="C18" s="44"/>
      <c r="D18" s="45"/>
      <c r="E18" s="175"/>
      <c r="F18" s="176"/>
      <c r="G18" s="175"/>
      <c r="H18" s="176"/>
      <c r="I18" s="175">
        <f>SUMIF(F46:F50,A18,I46:I50)</f>
        <v>0</v>
      </c>
      <c r="J18" s="177"/>
    </row>
    <row r="19" spans="1:10" ht="14.25" x14ac:dyDescent="0.2">
      <c r="A19" s="42" t="s">
        <v>22</v>
      </c>
      <c r="B19" s="43" t="s">
        <v>23</v>
      </c>
      <c r="C19" s="44"/>
      <c r="D19" s="45"/>
      <c r="E19" s="175"/>
      <c r="F19" s="176"/>
      <c r="G19" s="175"/>
      <c r="H19" s="176"/>
      <c r="I19" s="175">
        <f>SUMIF(F46:F50,A19,I46:I50)</f>
        <v>0</v>
      </c>
      <c r="J19" s="177"/>
    </row>
    <row r="20" spans="1:10" ht="14.25" x14ac:dyDescent="0.2">
      <c r="A20" s="42" t="s">
        <v>24</v>
      </c>
      <c r="B20" s="43" t="s">
        <v>25</v>
      </c>
      <c r="C20" s="44"/>
      <c r="D20" s="45"/>
      <c r="E20" s="175"/>
      <c r="F20" s="176"/>
      <c r="G20" s="175"/>
      <c r="H20" s="176"/>
      <c r="I20" s="175">
        <f>SUMIF(F46:F50,A20,I46:I50)</f>
        <v>0</v>
      </c>
      <c r="J20" s="177"/>
    </row>
    <row r="21" spans="1:10" ht="15" x14ac:dyDescent="0.2">
      <c r="A21" s="2"/>
      <c r="B21" s="46" t="s">
        <v>18</v>
      </c>
      <c r="C21" s="47"/>
      <c r="D21" s="48"/>
      <c r="E21" s="178"/>
      <c r="F21" s="179"/>
      <c r="G21" s="178"/>
      <c r="H21" s="179"/>
      <c r="I21" s="178">
        <f>SUM(I16:J20)</f>
        <v>0</v>
      </c>
      <c r="J21" s="180"/>
    </row>
    <row r="22" spans="1:10" x14ac:dyDescent="0.2">
      <c r="A22" s="2"/>
      <c r="B22" s="49" t="s">
        <v>26</v>
      </c>
      <c r="C22" s="44"/>
      <c r="D22" s="45"/>
      <c r="E22" s="50"/>
      <c r="F22" s="51"/>
      <c r="G22" s="52"/>
      <c r="H22" s="52"/>
      <c r="I22" s="52"/>
      <c r="J22" s="53"/>
    </row>
    <row r="23" spans="1:10" ht="15" x14ac:dyDescent="0.2">
      <c r="A23" s="2" t="e">
        <f>ZakladDPHSni*SazbaDPH1/100</f>
        <v>#REF!</v>
      </c>
      <c r="B23" s="43" t="s">
        <v>27</v>
      </c>
      <c r="C23" s="44"/>
      <c r="D23" s="45"/>
      <c r="E23" s="54">
        <v>15</v>
      </c>
      <c r="F23" s="51" t="s">
        <v>28</v>
      </c>
      <c r="G23" s="167">
        <v>0</v>
      </c>
      <c r="H23" s="168"/>
      <c r="I23" s="168"/>
      <c r="J23" s="53" t="s">
        <v>35</v>
      </c>
    </row>
    <row r="24" spans="1:10" ht="15" x14ac:dyDescent="0.2">
      <c r="A24" s="2" t="e">
        <f>(A23-INT(A23))*100</f>
        <v>#REF!</v>
      </c>
      <c r="B24" s="43" t="s">
        <v>29</v>
      </c>
      <c r="C24" s="44"/>
      <c r="D24" s="45"/>
      <c r="E24" s="54">
        <v>15</v>
      </c>
      <c r="F24" s="51" t="s">
        <v>28</v>
      </c>
      <c r="G24" s="169">
        <v>0</v>
      </c>
      <c r="H24" s="170"/>
      <c r="I24" s="170"/>
      <c r="J24" s="53" t="s">
        <v>35</v>
      </c>
    </row>
    <row r="25" spans="1:10" ht="15" x14ac:dyDescent="0.2">
      <c r="A25" s="2" t="e">
        <f>ZakladDPHZakl*SazbaDPH2/100</f>
        <v>#REF!</v>
      </c>
      <c r="B25" s="43" t="s">
        <v>30</v>
      </c>
      <c r="C25" s="44"/>
      <c r="D25" s="45"/>
      <c r="E25" s="54">
        <v>21</v>
      </c>
      <c r="F25" s="51" t="s">
        <v>28</v>
      </c>
      <c r="G25" s="167">
        <f>I21</f>
        <v>0</v>
      </c>
      <c r="H25" s="168"/>
      <c r="I25" s="168"/>
      <c r="J25" s="53" t="s">
        <v>35</v>
      </c>
    </row>
    <row r="26" spans="1:10" ht="15" x14ac:dyDescent="0.2">
      <c r="A26" s="2" t="e">
        <f>(A25-INT(A25))*100</f>
        <v>#REF!</v>
      </c>
      <c r="B26" s="55" t="s">
        <v>31</v>
      </c>
      <c r="C26" s="56"/>
      <c r="D26" s="41"/>
      <c r="E26" s="57">
        <v>21</v>
      </c>
      <c r="F26" s="58" t="s">
        <v>28</v>
      </c>
      <c r="G26" s="171">
        <f>G25*0.21</f>
        <v>0</v>
      </c>
      <c r="H26" s="172"/>
      <c r="I26" s="172"/>
      <c r="J26" s="53" t="s">
        <v>35</v>
      </c>
    </row>
    <row r="27" spans="1:10" ht="15.75" thickBot="1" x14ac:dyDescent="0.25">
      <c r="A27" s="2" t="e">
        <f>ZakladDPHSni+DPHSni+ZakladDPHZakl+DPHZakl</f>
        <v>#REF!</v>
      </c>
      <c r="B27" s="12" t="s">
        <v>32</v>
      </c>
      <c r="C27" s="59"/>
      <c r="D27" s="60"/>
      <c r="E27" s="59"/>
      <c r="F27" s="61"/>
      <c r="G27" s="173">
        <v>0</v>
      </c>
      <c r="H27" s="173"/>
      <c r="I27" s="173"/>
      <c r="J27" s="53" t="s">
        <v>35</v>
      </c>
    </row>
    <row r="28" spans="1:10" ht="0.75" customHeight="1" thickBot="1" x14ac:dyDescent="0.25">
      <c r="A28" s="2"/>
      <c r="B28" s="62" t="s">
        <v>33</v>
      </c>
      <c r="C28" s="63"/>
      <c r="D28" s="63"/>
      <c r="E28" s="64"/>
      <c r="F28" s="65"/>
      <c r="G28" s="161">
        <f>G25</f>
        <v>0</v>
      </c>
      <c r="H28" s="174"/>
      <c r="I28" s="174"/>
      <c r="J28" s="66" t="s">
        <v>35</v>
      </c>
    </row>
    <row r="29" spans="1:10" ht="17.25" thickBot="1" x14ac:dyDescent="0.25">
      <c r="A29" s="2" t="e">
        <f>(A27-INT(A27))*100</f>
        <v>#REF!</v>
      </c>
      <c r="B29" s="62" t="s">
        <v>34</v>
      </c>
      <c r="C29" s="67"/>
      <c r="D29" s="67"/>
      <c r="E29" s="67"/>
      <c r="F29" s="68"/>
      <c r="G29" s="161">
        <f>G25+G26</f>
        <v>0</v>
      </c>
      <c r="H29" s="161"/>
      <c r="I29" s="161"/>
      <c r="J29" s="69" t="s">
        <v>35</v>
      </c>
    </row>
    <row r="30" spans="1:10" x14ac:dyDescent="0.2">
      <c r="A30" s="2"/>
      <c r="B30" s="2"/>
      <c r="J30" s="70"/>
    </row>
    <row r="31" spans="1:10" x14ac:dyDescent="0.2">
      <c r="A31" s="2"/>
      <c r="B31" s="2"/>
      <c r="J31" s="70"/>
    </row>
    <row r="32" spans="1:10" x14ac:dyDescent="0.2">
      <c r="A32" s="2"/>
      <c r="B32" s="71"/>
      <c r="C32" s="72" t="s">
        <v>36</v>
      </c>
      <c r="D32" s="73"/>
      <c r="E32" s="73"/>
      <c r="F32" s="74" t="s">
        <v>37</v>
      </c>
      <c r="G32" s="75"/>
      <c r="H32" s="76"/>
      <c r="I32" s="75"/>
      <c r="J32" s="70"/>
    </row>
    <row r="33" spans="1:11" x14ac:dyDescent="0.2">
      <c r="A33" s="2"/>
      <c r="B33" s="2"/>
      <c r="J33" s="70"/>
    </row>
    <row r="34" spans="1:11" x14ac:dyDescent="0.2">
      <c r="A34" s="77"/>
      <c r="B34" s="77"/>
      <c r="C34" s="78"/>
      <c r="D34" s="162"/>
      <c r="E34" s="163"/>
      <c r="F34" s="79"/>
      <c r="G34" s="164"/>
      <c r="H34" s="165"/>
      <c r="I34" s="165"/>
      <c r="J34" s="80"/>
      <c r="K34" s="79"/>
    </row>
    <row r="35" spans="1:11" x14ac:dyDescent="0.2">
      <c r="A35" s="2"/>
      <c r="B35" s="2"/>
      <c r="D35" s="166" t="s">
        <v>38</v>
      </c>
      <c r="E35" s="166"/>
      <c r="H35" s="81" t="s">
        <v>39</v>
      </c>
      <c r="J35" s="70"/>
    </row>
    <row r="36" spans="1:11" ht="13.5" thickBot="1" x14ac:dyDescent="0.25">
      <c r="A36" s="82"/>
      <c r="B36" s="82"/>
      <c r="C36" s="83"/>
      <c r="D36" s="83"/>
      <c r="E36" s="83"/>
      <c r="F36" s="84"/>
      <c r="G36" s="84"/>
      <c r="H36" s="84"/>
      <c r="I36" s="84"/>
      <c r="J36" s="85"/>
    </row>
    <row r="38" spans="1:11" x14ac:dyDescent="0.2">
      <c r="A38" t="s">
        <v>43</v>
      </c>
      <c r="B38" t="s">
        <v>44</v>
      </c>
    </row>
    <row r="39" spans="1:11" x14ac:dyDescent="0.2">
      <c r="B39" s="160" t="s">
        <v>45</v>
      </c>
      <c r="C39" s="160"/>
      <c r="D39" s="160"/>
      <c r="E39" s="160"/>
      <c r="F39" s="160"/>
      <c r="G39" s="160"/>
      <c r="H39" s="160"/>
      <c r="I39" s="160"/>
      <c r="J39" s="160"/>
    </row>
    <row r="40" spans="1:11" x14ac:dyDescent="0.2">
      <c r="B40" s="160" t="s">
        <v>46</v>
      </c>
      <c r="C40" s="160"/>
      <c r="D40" s="160"/>
      <c r="E40" s="160"/>
      <c r="F40" s="160"/>
      <c r="G40" s="160"/>
      <c r="H40" s="160"/>
      <c r="I40" s="160"/>
      <c r="J40" s="160"/>
    </row>
    <row r="43" spans="1:11" ht="15.75" x14ac:dyDescent="0.25">
      <c r="B43" s="86" t="s">
        <v>47</v>
      </c>
    </row>
    <row r="45" spans="1:11" ht="24.95" customHeight="1" x14ac:dyDescent="0.2">
      <c r="A45" s="87"/>
      <c r="B45" s="88" t="s">
        <v>40</v>
      </c>
      <c r="C45" s="88" t="s">
        <v>41</v>
      </c>
      <c r="D45" s="89"/>
      <c r="E45" s="89"/>
      <c r="F45" s="90" t="s">
        <v>48</v>
      </c>
      <c r="G45" s="90"/>
      <c r="H45" s="90"/>
      <c r="I45" s="90" t="s">
        <v>18</v>
      </c>
      <c r="J45" s="90" t="s">
        <v>28</v>
      </c>
    </row>
    <row r="46" spans="1:11" ht="24.95" customHeight="1" x14ac:dyDescent="0.2">
      <c r="A46" s="91"/>
      <c r="B46" s="92" t="s">
        <v>9</v>
      </c>
      <c r="C46" s="158" t="s">
        <v>49</v>
      </c>
      <c r="D46" s="159"/>
      <c r="E46" s="159"/>
      <c r="F46" s="93" t="s">
        <v>19</v>
      </c>
      <c r="G46" s="94"/>
      <c r="H46" s="94"/>
      <c r="I46" s="94">
        <f>'D.1.4.A. 1 Pol'!G8</f>
        <v>0</v>
      </c>
      <c r="J46" s="95" t="str">
        <f>IF(I51=0,"",I46/I51*100)</f>
        <v/>
      </c>
    </row>
    <row r="47" spans="1:11" ht="24.95" customHeight="1" x14ac:dyDescent="0.2">
      <c r="A47" s="91"/>
      <c r="B47" s="92" t="s">
        <v>50</v>
      </c>
      <c r="C47" s="158" t="s">
        <v>51</v>
      </c>
      <c r="D47" s="159"/>
      <c r="E47" s="159"/>
      <c r="F47" s="93" t="s">
        <v>19</v>
      </c>
      <c r="G47" s="94"/>
      <c r="H47" s="94"/>
      <c r="I47" s="94">
        <f>'D.1.4.A. 1 Pol'!G47</f>
        <v>0</v>
      </c>
      <c r="J47" s="95" t="str">
        <f>IF(I51=0,"",I47/I51*100)</f>
        <v/>
      </c>
    </row>
    <row r="48" spans="1:11" ht="24.95" customHeight="1" x14ac:dyDescent="0.2">
      <c r="A48" s="91"/>
      <c r="B48" s="92" t="s">
        <v>52</v>
      </c>
      <c r="C48" s="158" t="s">
        <v>53</v>
      </c>
      <c r="D48" s="159"/>
      <c r="E48" s="159"/>
      <c r="F48" s="93" t="s">
        <v>19</v>
      </c>
      <c r="G48" s="94"/>
      <c r="H48" s="94"/>
      <c r="I48" s="94">
        <f>'D.1.4.A. 1 Pol'!G51</f>
        <v>0</v>
      </c>
      <c r="J48" s="95" t="str">
        <f>IF(I51=0,"",I48/I51*100)</f>
        <v/>
      </c>
    </row>
    <row r="49" spans="1:10" ht="24.95" customHeight="1" x14ac:dyDescent="0.2">
      <c r="A49" s="91"/>
      <c r="B49" s="92" t="s">
        <v>54</v>
      </c>
      <c r="C49" s="158" t="s">
        <v>55</v>
      </c>
      <c r="D49" s="159"/>
      <c r="E49" s="159"/>
      <c r="F49" s="93" t="s">
        <v>19</v>
      </c>
      <c r="G49" s="94"/>
      <c r="H49" s="94"/>
      <c r="I49" s="94">
        <f>'D.1.4.A. 1 Pol'!G54</f>
        <v>0</v>
      </c>
      <c r="J49" s="95" t="str">
        <f>IF(I51=0,"",I49/I51*100)</f>
        <v/>
      </c>
    </row>
    <row r="50" spans="1:10" ht="24.95" customHeight="1" x14ac:dyDescent="0.2">
      <c r="A50" s="91"/>
      <c r="B50" s="92" t="s">
        <v>56</v>
      </c>
      <c r="C50" s="158" t="s">
        <v>57</v>
      </c>
      <c r="D50" s="159"/>
      <c r="E50" s="159"/>
      <c r="F50" s="93" t="s">
        <v>19</v>
      </c>
      <c r="G50" s="94"/>
      <c r="H50" s="94"/>
      <c r="I50" s="94">
        <f>'D.1.4.A. 1 Pol'!G63</f>
        <v>0</v>
      </c>
      <c r="J50" s="95" t="str">
        <f>IF(I51=0,"",I50/I51*100)</f>
        <v/>
      </c>
    </row>
    <row r="51" spans="1:10" ht="24.95" customHeight="1" x14ac:dyDescent="0.2">
      <c r="A51" s="96"/>
      <c r="B51" s="97" t="s">
        <v>42</v>
      </c>
      <c r="C51" s="98"/>
      <c r="D51" s="99"/>
      <c r="E51" s="99"/>
      <c r="F51" s="100"/>
      <c r="G51" s="101"/>
      <c r="H51" s="101"/>
      <c r="I51" s="101">
        <f>SUM(I46:I50)</f>
        <v>0</v>
      </c>
      <c r="J51" s="102">
        <f>SUM(J46:J50)</f>
        <v>0</v>
      </c>
    </row>
    <row r="52" spans="1:10" x14ac:dyDescent="0.2">
      <c r="F52" s="103"/>
      <c r="G52" s="103"/>
      <c r="H52" s="103"/>
      <c r="I52" s="103"/>
      <c r="J52" s="104"/>
    </row>
    <row r="53" spans="1:10" x14ac:dyDescent="0.2">
      <c r="F53" s="103"/>
      <c r="G53" s="103"/>
      <c r="H53" s="103"/>
      <c r="I53" s="103"/>
      <c r="J53" s="104"/>
    </row>
    <row r="54" spans="1:10" x14ac:dyDescent="0.2">
      <c r="F54" s="103"/>
      <c r="G54" s="103"/>
      <c r="H54" s="103"/>
      <c r="I54" s="103"/>
      <c r="J54" s="104"/>
    </row>
  </sheetData>
  <mergeCells count="48">
    <mergeCell ref="D6:G6"/>
    <mergeCell ref="B1:J1"/>
    <mergeCell ref="E2:J2"/>
    <mergeCell ref="E3:J3"/>
    <mergeCell ref="E4:J4"/>
    <mergeCell ref="D5:G5"/>
    <mergeCell ref="E7:G7"/>
    <mergeCell ref="D11:G11"/>
    <mergeCell ref="D12:G12"/>
    <mergeCell ref="E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9:I29"/>
    <mergeCell ref="D34:E34"/>
    <mergeCell ref="G34:I34"/>
    <mergeCell ref="D35:E35"/>
    <mergeCell ref="G23:I23"/>
    <mergeCell ref="G24:I24"/>
    <mergeCell ref="G25:I25"/>
    <mergeCell ref="G26:I26"/>
    <mergeCell ref="G27:I27"/>
    <mergeCell ref="G28:I28"/>
    <mergeCell ref="C47:E47"/>
    <mergeCell ref="C48:E48"/>
    <mergeCell ref="C49:E49"/>
    <mergeCell ref="C50:E50"/>
    <mergeCell ref="B39:J39"/>
    <mergeCell ref="B40:J40"/>
    <mergeCell ref="C46:E46"/>
  </mergeCells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68"/>
  <sheetViews>
    <sheetView tabSelected="1" topLeftCell="A13" zoomScale="80" zoomScaleNormal="80" workbookViewId="0">
      <selection activeCell="W62" sqref="W62"/>
    </sheetView>
  </sheetViews>
  <sheetFormatPr defaultRowHeight="12.75" x14ac:dyDescent="0.2"/>
  <cols>
    <col min="2" max="2" width="13.42578125" customWidth="1"/>
    <col min="3" max="3" width="70.85546875" customWidth="1"/>
    <col min="7" max="7" width="11.28515625" customWidth="1"/>
    <col min="8" max="10" width="9.140625" hidden="1" customWidth="1"/>
    <col min="11" max="11" width="0.140625" hidden="1" customWidth="1"/>
    <col min="12" max="14" width="9.140625" hidden="1" customWidth="1"/>
    <col min="15" max="15" width="0.140625" hidden="1" customWidth="1"/>
    <col min="16" max="19" width="9.140625" hidden="1" customWidth="1"/>
    <col min="20" max="20" width="0.140625" customWidth="1"/>
  </cols>
  <sheetData>
    <row r="1" spans="1:20" ht="15.75" x14ac:dyDescent="0.25">
      <c r="A1" s="208" t="s">
        <v>58</v>
      </c>
      <c r="B1" s="208"/>
      <c r="C1" s="208"/>
      <c r="D1" s="208"/>
      <c r="E1" s="208"/>
      <c r="F1" s="208"/>
      <c r="G1" s="208"/>
    </row>
    <row r="2" spans="1:20" x14ac:dyDescent="0.2">
      <c r="A2" s="105" t="s">
        <v>59</v>
      </c>
      <c r="B2" s="106" t="s">
        <v>3</v>
      </c>
      <c r="C2" s="209" t="s">
        <v>4</v>
      </c>
      <c r="D2" s="210"/>
      <c r="E2" s="210"/>
      <c r="F2" s="210"/>
      <c r="G2" s="211"/>
    </row>
    <row r="3" spans="1:20" x14ac:dyDescent="0.2">
      <c r="A3" s="105" t="s">
        <v>60</v>
      </c>
      <c r="B3" s="106" t="s">
        <v>6</v>
      </c>
      <c r="C3" s="209" t="s">
        <v>7</v>
      </c>
      <c r="D3" s="210"/>
      <c r="E3" s="210"/>
      <c r="F3" s="210"/>
      <c r="G3" s="211"/>
    </row>
    <row r="4" spans="1:20" x14ac:dyDescent="0.2">
      <c r="A4" s="107" t="s">
        <v>61</v>
      </c>
      <c r="B4" s="108" t="s">
        <v>9</v>
      </c>
      <c r="C4" s="212" t="s">
        <v>10</v>
      </c>
      <c r="D4" s="213"/>
      <c r="E4" s="213"/>
      <c r="F4" s="213"/>
      <c r="G4" s="214"/>
    </row>
    <row r="5" spans="1:20" x14ac:dyDescent="0.2">
      <c r="B5" s="109"/>
      <c r="C5" s="109"/>
      <c r="D5" s="81"/>
    </row>
    <row r="6" spans="1:20" ht="15.75" customHeight="1" x14ac:dyDescent="0.2">
      <c r="A6" s="110" t="s">
        <v>62</v>
      </c>
      <c r="B6" s="111" t="s">
        <v>63</v>
      </c>
      <c r="C6" s="111" t="s">
        <v>64</v>
      </c>
      <c r="D6" s="112" t="s">
        <v>65</v>
      </c>
      <c r="E6" s="110" t="s">
        <v>66</v>
      </c>
      <c r="F6" s="113" t="s">
        <v>67</v>
      </c>
      <c r="G6" s="110" t="s">
        <v>18</v>
      </c>
      <c r="H6" s="114" t="s">
        <v>68</v>
      </c>
      <c r="I6" s="114" t="s">
        <v>69</v>
      </c>
      <c r="J6" s="114" t="s">
        <v>70</v>
      </c>
      <c r="K6" s="114" t="s">
        <v>71</v>
      </c>
      <c r="L6" s="114" t="s">
        <v>72</v>
      </c>
      <c r="M6" s="114" t="s">
        <v>73</v>
      </c>
      <c r="N6" s="114" t="s">
        <v>74</v>
      </c>
      <c r="O6" s="114" t="s">
        <v>75</v>
      </c>
      <c r="P6" s="114" t="s">
        <v>76</v>
      </c>
      <c r="Q6" s="114" t="s">
        <v>77</v>
      </c>
      <c r="R6" s="114" t="s">
        <v>78</v>
      </c>
      <c r="S6" s="114" t="s">
        <v>79</v>
      </c>
      <c r="T6" s="114" t="s">
        <v>80</v>
      </c>
    </row>
    <row r="7" spans="1:20" x14ac:dyDescent="0.2">
      <c r="A7" s="115"/>
      <c r="B7" s="116"/>
      <c r="C7" s="116"/>
      <c r="D7" s="117"/>
      <c r="E7" s="118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</row>
    <row r="8" spans="1:20" x14ac:dyDescent="0.2">
      <c r="A8" s="120" t="s">
        <v>81</v>
      </c>
      <c r="B8" s="121" t="s">
        <v>9</v>
      </c>
      <c r="C8" s="122" t="s">
        <v>49</v>
      </c>
      <c r="D8" s="123"/>
      <c r="E8" s="124"/>
      <c r="F8" s="125"/>
      <c r="G8" s="125">
        <f>SUMIF(AG9:AG46,"&lt;&gt;NOR",G9:G46)</f>
        <v>0</v>
      </c>
      <c r="H8" s="125"/>
      <c r="I8" s="125">
        <f>SUM(I9:I46)</f>
        <v>5699.47</v>
      </c>
      <c r="J8" s="125"/>
      <c r="K8" s="125">
        <f>SUM(K9:K46)</f>
        <v>41878.909999999996</v>
      </c>
      <c r="L8" s="125"/>
      <c r="M8" s="125">
        <f>SUM(M9:M46)</f>
        <v>0</v>
      </c>
      <c r="N8" s="125"/>
      <c r="O8" s="125">
        <f>SUM(O9:O46)</f>
        <v>20.66</v>
      </c>
      <c r="P8" s="125"/>
      <c r="Q8" s="125">
        <f>SUM(Q9:Q46)</f>
        <v>0</v>
      </c>
      <c r="R8" s="125"/>
      <c r="S8" s="125"/>
      <c r="T8" s="126"/>
    </row>
    <row r="9" spans="1:20" ht="24.75" customHeight="1" x14ac:dyDescent="0.2">
      <c r="A9" s="127">
        <v>1</v>
      </c>
      <c r="B9" s="128" t="s">
        <v>82</v>
      </c>
      <c r="C9" s="129" t="s">
        <v>83</v>
      </c>
      <c r="D9" s="130" t="s">
        <v>84</v>
      </c>
      <c r="E9" s="131">
        <v>2</v>
      </c>
      <c r="F9" s="132"/>
      <c r="G9" s="133">
        <f>ROUND(E9*F9,2)</f>
        <v>0</v>
      </c>
      <c r="H9" s="132">
        <v>103.67</v>
      </c>
      <c r="I9" s="133">
        <f>ROUND(E9*H9,2)</f>
        <v>207.34</v>
      </c>
      <c r="J9" s="132">
        <v>267.33</v>
      </c>
      <c r="K9" s="133">
        <f>ROUND(E9*J9,2)</f>
        <v>534.66</v>
      </c>
      <c r="L9" s="133">
        <v>21</v>
      </c>
      <c r="M9" s="133">
        <f>G9*(1+L9/100)</f>
        <v>0</v>
      </c>
      <c r="N9" s="133">
        <v>0</v>
      </c>
      <c r="O9" s="133">
        <f>ROUND(E9*N9,2)</f>
        <v>0</v>
      </c>
      <c r="P9" s="133">
        <v>0</v>
      </c>
      <c r="Q9" s="133">
        <f>ROUND(E9*P9,2)</f>
        <v>0</v>
      </c>
      <c r="R9" s="133" t="s">
        <v>85</v>
      </c>
      <c r="S9" s="133" t="s">
        <v>86</v>
      </c>
      <c r="T9" s="134" t="s">
        <v>86</v>
      </c>
    </row>
    <row r="10" spans="1:20" ht="27" customHeight="1" x14ac:dyDescent="0.2">
      <c r="A10" s="135"/>
      <c r="B10" s="136"/>
      <c r="C10" s="206" t="s">
        <v>87</v>
      </c>
      <c r="D10" s="207"/>
      <c r="E10" s="207"/>
      <c r="F10" s="207"/>
      <c r="G10" s="20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</row>
    <row r="11" spans="1:20" ht="12.75" customHeight="1" x14ac:dyDescent="0.2">
      <c r="A11" s="127">
        <v>2</v>
      </c>
      <c r="B11" s="128" t="s">
        <v>88</v>
      </c>
      <c r="C11" s="129" t="s">
        <v>89</v>
      </c>
      <c r="D11" s="130" t="s">
        <v>90</v>
      </c>
      <c r="E11" s="131">
        <v>5.31</v>
      </c>
      <c r="F11" s="132"/>
      <c r="G11" s="133">
        <f>ROUND(E11*F11,2)</f>
        <v>0</v>
      </c>
      <c r="H11" s="132">
        <v>0</v>
      </c>
      <c r="I11" s="133">
        <f>ROUND(E11*H11,2)</f>
        <v>0</v>
      </c>
      <c r="J11" s="132">
        <v>596</v>
      </c>
      <c r="K11" s="133">
        <f>ROUND(E11*J11,2)</f>
        <v>3164.76</v>
      </c>
      <c r="L11" s="133">
        <v>21</v>
      </c>
      <c r="M11" s="133">
        <f>G11*(1+L11/100)</f>
        <v>0</v>
      </c>
      <c r="N11" s="133">
        <v>0</v>
      </c>
      <c r="O11" s="133">
        <f>ROUND(E11*N11,2)</f>
        <v>0</v>
      </c>
      <c r="P11" s="133">
        <v>0</v>
      </c>
      <c r="Q11" s="133">
        <f>ROUND(E11*P11,2)</f>
        <v>0</v>
      </c>
      <c r="R11" s="133" t="s">
        <v>85</v>
      </c>
      <c r="S11" s="133" t="s">
        <v>86</v>
      </c>
      <c r="T11" s="134" t="s">
        <v>86</v>
      </c>
    </row>
    <row r="12" spans="1:20" x14ac:dyDescent="0.2">
      <c r="A12" s="135"/>
      <c r="B12" s="136"/>
      <c r="C12" s="206" t="s">
        <v>91</v>
      </c>
      <c r="D12" s="207"/>
      <c r="E12" s="207"/>
      <c r="F12" s="207"/>
      <c r="G12" s="20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</row>
    <row r="13" spans="1:20" ht="13.5" customHeight="1" x14ac:dyDescent="0.2">
      <c r="A13" s="135"/>
      <c r="B13" s="136"/>
      <c r="C13" s="138" t="s">
        <v>92</v>
      </c>
      <c r="D13" s="139"/>
      <c r="E13" s="140">
        <v>5.31</v>
      </c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</row>
    <row r="14" spans="1:20" ht="13.5" customHeight="1" x14ac:dyDescent="0.2">
      <c r="A14" s="127">
        <v>3</v>
      </c>
      <c r="B14" s="128" t="s">
        <v>93</v>
      </c>
      <c r="C14" s="129" t="s">
        <v>94</v>
      </c>
      <c r="D14" s="130" t="s">
        <v>90</v>
      </c>
      <c r="E14" s="131">
        <v>15.398999999999999</v>
      </c>
      <c r="F14" s="132"/>
      <c r="G14" s="133">
        <f>ROUND(E14*F14,2)</f>
        <v>0</v>
      </c>
      <c r="H14" s="132">
        <v>0</v>
      </c>
      <c r="I14" s="133">
        <f>ROUND(E14*H14,2)</f>
        <v>0</v>
      </c>
      <c r="J14" s="132">
        <v>1220</v>
      </c>
      <c r="K14" s="133">
        <f>ROUND(E14*J14,2)</f>
        <v>18786.78</v>
      </c>
      <c r="L14" s="133">
        <v>21</v>
      </c>
      <c r="M14" s="133">
        <f>G14*(1+L14/100)</f>
        <v>0</v>
      </c>
      <c r="N14" s="133">
        <v>0</v>
      </c>
      <c r="O14" s="133">
        <f>ROUND(E14*N14,2)</f>
        <v>0</v>
      </c>
      <c r="P14" s="133">
        <v>0</v>
      </c>
      <c r="Q14" s="133">
        <f>ROUND(E14*P14,2)</f>
        <v>0</v>
      </c>
      <c r="R14" s="133" t="s">
        <v>85</v>
      </c>
      <c r="S14" s="133" t="s">
        <v>86</v>
      </c>
      <c r="T14" s="134" t="s">
        <v>86</v>
      </c>
    </row>
    <row r="15" spans="1:20" x14ac:dyDescent="0.2">
      <c r="A15" s="135"/>
      <c r="B15" s="136"/>
      <c r="C15" s="206" t="s">
        <v>95</v>
      </c>
      <c r="D15" s="207"/>
      <c r="E15" s="207"/>
      <c r="F15" s="207"/>
      <c r="G15" s="20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</row>
    <row r="16" spans="1:20" ht="14.25" customHeight="1" x14ac:dyDescent="0.2">
      <c r="A16" s="135"/>
      <c r="B16" s="136"/>
      <c r="C16" s="138" t="s">
        <v>96</v>
      </c>
      <c r="D16" s="139"/>
      <c r="E16" s="140">
        <v>15.398999999999999</v>
      </c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</row>
    <row r="17" spans="1:20" x14ac:dyDescent="0.2">
      <c r="A17" s="127">
        <v>4</v>
      </c>
      <c r="B17" s="128" t="s">
        <v>97</v>
      </c>
      <c r="C17" s="129" t="s">
        <v>98</v>
      </c>
      <c r="D17" s="130" t="s">
        <v>90</v>
      </c>
      <c r="E17" s="131">
        <v>15.398999999999999</v>
      </c>
      <c r="F17" s="132"/>
      <c r="G17" s="133">
        <f>ROUND(E17*F17,2)</f>
        <v>0</v>
      </c>
      <c r="H17" s="132">
        <v>0</v>
      </c>
      <c r="I17" s="133">
        <f>ROUND(E17*H17,2)</f>
        <v>0</v>
      </c>
      <c r="J17" s="132">
        <v>35.700000000000003</v>
      </c>
      <c r="K17" s="133">
        <f>ROUND(E17*J17,2)</f>
        <v>549.74</v>
      </c>
      <c r="L17" s="133">
        <v>21</v>
      </c>
      <c r="M17" s="133">
        <f>G17*(1+L17/100)</f>
        <v>0</v>
      </c>
      <c r="N17" s="133">
        <v>0</v>
      </c>
      <c r="O17" s="133">
        <f>ROUND(E17*N17,2)</f>
        <v>0</v>
      </c>
      <c r="P17" s="133">
        <v>0</v>
      </c>
      <c r="Q17" s="133">
        <f>ROUND(E17*P17,2)</f>
        <v>0</v>
      </c>
      <c r="R17" s="133" t="s">
        <v>85</v>
      </c>
      <c r="S17" s="133" t="s">
        <v>86</v>
      </c>
      <c r="T17" s="134" t="s">
        <v>86</v>
      </c>
    </row>
    <row r="18" spans="1:20" x14ac:dyDescent="0.2">
      <c r="A18" s="135"/>
      <c r="B18" s="136"/>
      <c r="C18" s="206" t="s">
        <v>99</v>
      </c>
      <c r="D18" s="207"/>
      <c r="E18" s="207"/>
      <c r="F18" s="207"/>
      <c r="G18" s="20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</row>
    <row r="19" spans="1:20" ht="13.5" customHeight="1" x14ac:dyDescent="0.2">
      <c r="A19" s="135"/>
      <c r="B19" s="136"/>
      <c r="C19" s="138" t="s">
        <v>100</v>
      </c>
      <c r="D19" s="139"/>
      <c r="E19" s="140">
        <v>15.398999999999999</v>
      </c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</row>
    <row r="20" spans="1:20" ht="14.25" customHeight="1" x14ac:dyDescent="0.2">
      <c r="A20" s="127">
        <v>5</v>
      </c>
      <c r="B20" s="128" t="s">
        <v>101</v>
      </c>
      <c r="C20" s="129" t="s">
        <v>102</v>
      </c>
      <c r="D20" s="130" t="s">
        <v>103</v>
      </c>
      <c r="E20" s="131">
        <v>34.22</v>
      </c>
      <c r="F20" s="132"/>
      <c r="G20" s="133">
        <f>ROUND(E20*F20,2)</f>
        <v>0</v>
      </c>
      <c r="H20" s="132">
        <v>11.31</v>
      </c>
      <c r="I20" s="133">
        <f>ROUND(E20*H20,2)</f>
        <v>387.03</v>
      </c>
      <c r="J20" s="132">
        <v>114.19</v>
      </c>
      <c r="K20" s="133">
        <f>ROUND(E20*J20,2)</f>
        <v>3907.58</v>
      </c>
      <c r="L20" s="133">
        <v>21</v>
      </c>
      <c r="M20" s="133">
        <f>G20*(1+L20/100)</f>
        <v>0</v>
      </c>
      <c r="N20" s="133">
        <v>0</v>
      </c>
      <c r="O20" s="133">
        <f>ROUND(E20*N20,2)</f>
        <v>0</v>
      </c>
      <c r="P20" s="133">
        <v>0</v>
      </c>
      <c r="Q20" s="133">
        <f>ROUND(E20*P20,2)</f>
        <v>0</v>
      </c>
      <c r="R20" s="133" t="s">
        <v>85</v>
      </c>
      <c r="S20" s="133" t="s">
        <v>86</v>
      </c>
      <c r="T20" s="134" t="s">
        <v>86</v>
      </c>
    </row>
    <row r="21" spans="1:20" x14ac:dyDescent="0.2">
      <c r="A21" s="135"/>
      <c r="B21" s="136"/>
      <c r="C21" s="206" t="s">
        <v>104</v>
      </c>
      <c r="D21" s="207"/>
      <c r="E21" s="207"/>
      <c r="F21" s="207"/>
      <c r="G21" s="20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</row>
    <row r="22" spans="1:20" x14ac:dyDescent="0.2">
      <c r="A22" s="135"/>
      <c r="B22" s="136"/>
      <c r="C22" s="138" t="s">
        <v>105</v>
      </c>
      <c r="D22" s="139"/>
      <c r="E22" s="140">
        <v>34.22</v>
      </c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</row>
    <row r="23" spans="1:20" ht="13.5" customHeight="1" x14ac:dyDescent="0.2">
      <c r="A23" s="127">
        <v>6</v>
      </c>
      <c r="B23" s="128" t="s">
        <v>106</v>
      </c>
      <c r="C23" s="129" t="s">
        <v>107</v>
      </c>
      <c r="D23" s="130" t="s">
        <v>103</v>
      </c>
      <c r="E23" s="131">
        <v>34.22</v>
      </c>
      <c r="F23" s="132"/>
      <c r="G23" s="133">
        <f>ROUND(E23*F23,2)</f>
        <v>0</v>
      </c>
      <c r="H23" s="132">
        <v>0</v>
      </c>
      <c r="I23" s="133">
        <f>ROUND(E23*H23,2)</f>
        <v>0</v>
      </c>
      <c r="J23" s="132">
        <v>27</v>
      </c>
      <c r="K23" s="133">
        <f>ROUND(E23*J23,2)</f>
        <v>923.94</v>
      </c>
      <c r="L23" s="133">
        <v>21</v>
      </c>
      <c r="M23" s="133">
        <f>G23*(1+L23/100)</f>
        <v>0</v>
      </c>
      <c r="N23" s="133">
        <v>0</v>
      </c>
      <c r="O23" s="133">
        <f>ROUND(E23*N23,2)</f>
        <v>0</v>
      </c>
      <c r="P23" s="133">
        <v>0</v>
      </c>
      <c r="Q23" s="133">
        <f>ROUND(E23*P23,2)</f>
        <v>0</v>
      </c>
      <c r="R23" s="133" t="s">
        <v>85</v>
      </c>
      <c r="S23" s="133" t="s">
        <v>86</v>
      </c>
      <c r="T23" s="134" t="s">
        <v>86</v>
      </c>
    </row>
    <row r="24" spans="1:20" x14ac:dyDescent="0.2">
      <c r="A24" s="135"/>
      <c r="B24" s="136"/>
      <c r="C24" s="206" t="s">
        <v>108</v>
      </c>
      <c r="D24" s="207"/>
      <c r="E24" s="207"/>
      <c r="F24" s="207"/>
      <c r="G24" s="20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</row>
    <row r="25" spans="1:20" ht="15" customHeight="1" x14ac:dyDescent="0.2">
      <c r="A25" s="135"/>
      <c r="B25" s="136"/>
      <c r="C25" s="138" t="s">
        <v>109</v>
      </c>
      <c r="D25" s="139"/>
      <c r="E25" s="140">
        <v>34.22</v>
      </c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  <c r="S25" s="137"/>
      <c r="T25" s="137"/>
    </row>
    <row r="26" spans="1:20" ht="16.5" customHeight="1" x14ac:dyDescent="0.2">
      <c r="A26" s="127">
        <v>7</v>
      </c>
      <c r="B26" s="128" t="s">
        <v>110</v>
      </c>
      <c r="C26" s="129" t="s">
        <v>111</v>
      </c>
      <c r="D26" s="130" t="s">
        <v>90</v>
      </c>
      <c r="E26" s="131">
        <v>15.398999999999999</v>
      </c>
      <c r="F26" s="132"/>
      <c r="G26" s="133">
        <f>ROUND(E26*F26,2)</f>
        <v>0</v>
      </c>
      <c r="H26" s="132">
        <v>0</v>
      </c>
      <c r="I26" s="133">
        <f>ROUND(E26*H26,2)</f>
        <v>0</v>
      </c>
      <c r="J26" s="132">
        <v>198.5</v>
      </c>
      <c r="K26" s="133">
        <f>ROUND(E26*J26,2)</f>
        <v>3056.7</v>
      </c>
      <c r="L26" s="133">
        <v>21</v>
      </c>
      <c r="M26" s="133">
        <f>G26*(1+L26/100)</f>
        <v>0</v>
      </c>
      <c r="N26" s="133">
        <v>0</v>
      </c>
      <c r="O26" s="133">
        <f>ROUND(E26*N26,2)</f>
        <v>0</v>
      </c>
      <c r="P26" s="133">
        <v>0</v>
      </c>
      <c r="Q26" s="133">
        <f>ROUND(E26*P26,2)</f>
        <v>0</v>
      </c>
      <c r="R26" s="133" t="s">
        <v>85</v>
      </c>
      <c r="S26" s="133" t="s">
        <v>86</v>
      </c>
      <c r="T26" s="134" t="s">
        <v>86</v>
      </c>
    </row>
    <row r="27" spans="1:20" x14ac:dyDescent="0.2">
      <c r="A27" s="135"/>
      <c r="B27" s="136"/>
      <c r="C27" s="206" t="s">
        <v>112</v>
      </c>
      <c r="D27" s="207"/>
      <c r="E27" s="207"/>
      <c r="F27" s="207"/>
      <c r="G27" s="20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</row>
    <row r="28" spans="1:20" ht="15.75" customHeight="1" x14ac:dyDescent="0.2">
      <c r="A28" s="135"/>
      <c r="B28" s="136"/>
      <c r="C28" s="138" t="s">
        <v>100</v>
      </c>
      <c r="D28" s="139"/>
      <c r="E28" s="140">
        <v>15.398999999999999</v>
      </c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</row>
    <row r="29" spans="1:20" ht="15.75" customHeight="1" x14ac:dyDescent="0.2">
      <c r="A29" s="127">
        <v>8</v>
      </c>
      <c r="B29" s="128" t="s">
        <v>113</v>
      </c>
      <c r="C29" s="129" t="s">
        <v>114</v>
      </c>
      <c r="D29" s="130" t="s">
        <v>90</v>
      </c>
      <c r="E29" s="131">
        <v>2.722</v>
      </c>
      <c r="F29" s="132"/>
      <c r="G29" s="133">
        <f>ROUND(E29*F29,2)</f>
        <v>0</v>
      </c>
      <c r="H29" s="132">
        <v>0</v>
      </c>
      <c r="I29" s="133">
        <f>ROUND(E29*H29,2)</f>
        <v>0</v>
      </c>
      <c r="J29" s="132">
        <v>568</v>
      </c>
      <c r="K29" s="133">
        <f>ROUND(E29*J29,2)</f>
        <v>1546.1</v>
      </c>
      <c r="L29" s="133">
        <v>21</v>
      </c>
      <c r="M29" s="133">
        <f>G29*(1+L29/100)</f>
        <v>0</v>
      </c>
      <c r="N29" s="133">
        <v>0</v>
      </c>
      <c r="O29" s="133">
        <f>ROUND(E29*N29,2)</f>
        <v>0</v>
      </c>
      <c r="P29" s="133">
        <v>0</v>
      </c>
      <c r="Q29" s="133">
        <f>ROUND(E29*P29,2)</f>
        <v>0</v>
      </c>
      <c r="R29" s="133" t="s">
        <v>85</v>
      </c>
      <c r="S29" s="133" t="s">
        <v>86</v>
      </c>
      <c r="T29" s="134" t="s">
        <v>86</v>
      </c>
    </row>
    <row r="30" spans="1:20" x14ac:dyDescent="0.2">
      <c r="A30" s="135"/>
      <c r="B30" s="136"/>
      <c r="C30" s="206" t="s">
        <v>115</v>
      </c>
      <c r="D30" s="207"/>
      <c r="E30" s="207"/>
      <c r="F30" s="207"/>
      <c r="G30" s="20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</row>
    <row r="31" spans="1:20" ht="12.75" customHeight="1" x14ac:dyDescent="0.2">
      <c r="A31" s="135"/>
      <c r="B31" s="136"/>
      <c r="C31" s="138" t="s">
        <v>116</v>
      </c>
      <c r="D31" s="139"/>
      <c r="E31" s="140">
        <v>2.722</v>
      </c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  <c r="T31" s="137"/>
    </row>
    <row r="32" spans="1:20" ht="12.75" customHeight="1" x14ac:dyDescent="0.2">
      <c r="A32" s="127">
        <v>9</v>
      </c>
      <c r="B32" s="128" t="s">
        <v>117</v>
      </c>
      <c r="C32" s="129" t="s">
        <v>118</v>
      </c>
      <c r="D32" s="130" t="s">
        <v>90</v>
      </c>
      <c r="E32" s="131">
        <v>2.722</v>
      </c>
      <c r="F32" s="132"/>
      <c r="G32" s="133">
        <f>ROUND(E32*F32,2)</f>
        <v>0</v>
      </c>
      <c r="H32" s="132">
        <v>0</v>
      </c>
      <c r="I32" s="133">
        <f>ROUND(E32*H32,2)</f>
        <v>0</v>
      </c>
      <c r="J32" s="132">
        <v>336.5</v>
      </c>
      <c r="K32" s="133">
        <f>ROUND(E32*J32,2)</f>
        <v>915.95</v>
      </c>
      <c r="L32" s="133">
        <v>21</v>
      </c>
      <c r="M32" s="133">
        <f>G32*(1+L32/100)</f>
        <v>0</v>
      </c>
      <c r="N32" s="133">
        <v>0</v>
      </c>
      <c r="O32" s="133">
        <f>ROUND(E32*N32,2)</f>
        <v>0</v>
      </c>
      <c r="P32" s="133">
        <v>0</v>
      </c>
      <c r="Q32" s="133">
        <f>ROUND(E32*P32,2)</f>
        <v>0</v>
      </c>
      <c r="R32" s="133" t="s">
        <v>85</v>
      </c>
      <c r="S32" s="133" t="s">
        <v>86</v>
      </c>
      <c r="T32" s="134" t="s">
        <v>86</v>
      </c>
    </row>
    <row r="33" spans="1:20" x14ac:dyDescent="0.2">
      <c r="A33" s="135"/>
      <c r="B33" s="136"/>
      <c r="C33" s="206" t="s">
        <v>115</v>
      </c>
      <c r="D33" s="207"/>
      <c r="E33" s="207"/>
      <c r="F33" s="207"/>
      <c r="G33" s="20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</row>
    <row r="34" spans="1:20" ht="11.25" customHeight="1" x14ac:dyDescent="0.2">
      <c r="A34" s="135"/>
      <c r="B34" s="136"/>
      <c r="C34" s="138" t="s">
        <v>119</v>
      </c>
      <c r="D34" s="139"/>
      <c r="E34" s="140">
        <v>2.722</v>
      </c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</row>
    <row r="35" spans="1:20" ht="13.5" customHeight="1" x14ac:dyDescent="0.2">
      <c r="A35" s="127">
        <v>10</v>
      </c>
      <c r="B35" s="128" t="s">
        <v>120</v>
      </c>
      <c r="C35" s="129" t="s">
        <v>121</v>
      </c>
      <c r="D35" s="130" t="s">
        <v>90</v>
      </c>
      <c r="E35" s="131">
        <v>15.398999999999999</v>
      </c>
      <c r="F35" s="132"/>
      <c r="G35" s="133">
        <f>ROUND(E35*F35,2)</f>
        <v>0</v>
      </c>
      <c r="H35" s="132">
        <v>0</v>
      </c>
      <c r="I35" s="133">
        <f>ROUND(E35*H35,2)</f>
        <v>0</v>
      </c>
      <c r="J35" s="132">
        <v>176</v>
      </c>
      <c r="K35" s="133">
        <f>ROUND(E35*J35,2)</f>
        <v>2710.22</v>
      </c>
      <c r="L35" s="133">
        <v>21</v>
      </c>
      <c r="M35" s="133">
        <f>G35*(1+L35/100)</f>
        <v>0</v>
      </c>
      <c r="N35" s="133">
        <v>0</v>
      </c>
      <c r="O35" s="133">
        <f>ROUND(E35*N35,2)</f>
        <v>0</v>
      </c>
      <c r="P35" s="133">
        <v>0</v>
      </c>
      <c r="Q35" s="133">
        <f>ROUND(E35*P35,2)</f>
        <v>0</v>
      </c>
      <c r="R35" s="133" t="s">
        <v>85</v>
      </c>
      <c r="S35" s="133" t="s">
        <v>86</v>
      </c>
      <c r="T35" s="134" t="s">
        <v>86</v>
      </c>
    </row>
    <row r="36" spans="1:20" x14ac:dyDescent="0.2">
      <c r="A36" s="135"/>
      <c r="B36" s="136"/>
      <c r="C36" s="206" t="s">
        <v>122</v>
      </c>
      <c r="D36" s="207"/>
      <c r="E36" s="207"/>
      <c r="F36" s="207"/>
      <c r="G36" s="207"/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  <c r="T36" s="137"/>
    </row>
    <row r="37" spans="1:20" ht="13.5" customHeight="1" x14ac:dyDescent="0.2">
      <c r="A37" s="135"/>
      <c r="B37" s="136"/>
      <c r="C37" s="138" t="s">
        <v>100</v>
      </c>
      <c r="D37" s="139"/>
      <c r="E37" s="140">
        <v>15.398999999999999</v>
      </c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</row>
    <row r="38" spans="1:20" ht="14.25" customHeight="1" x14ac:dyDescent="0.2">
      <c r="A38" s="127">
        <v>11</v>
      </c>
      <c r="B38" s="128" t="s">
        <v>123</v>
      </c>
      <c r="C38" s="129" t="s">
        <v>124</v>
      </c>
      <c r="D38" s="130" t="s">
        <v>90</v>
      </c>
      <c r="E38" s="131">
        <v>12.154999999999999</v>
      </c>
      <c r="F38" s="132"/>
      <c r="G38" s="133">
        <f>ROUND(E38*F38,2)</f>
        <v>0</v>
      </c>
      <c r="H38" s="132">
        <v>0</v>
      </c>
      <c r="I38" s="133">
        <f>ROUND(E38*H38,2)</f>
        <v>0</v>
      </c>
      <c r="J38" s="132">
        <v>121</v>
      </c>
      <c r="K38" s="133">
        <f>ROUND(E38*J38,2)</f>
        <v>1470.76</v>
      </c>
      <c r="L38" s="133">
        <v>21</v>
      </c>
      <c r="M38" s="133">
        <f>G38*(1+L38/100)</f>
        <v>0</v>
      </c>
      <c r="N38" s="133">
        <v>0</v>
      </c>
      <c r="O38" s="133">
        <f>ROUND(E38*N38,2)</f>
        <v>0</v>
      </c>
      <c r="P38" s="133">
        <v>0</v>
      </c>
      <c r="Q38" s="133">
        <f>ROUND(E38*P38,2)</f>
        <v>0</v>
      </c>
      <c r="R38" s="133" t="s">
        <v>85</v>
      </c>
      <c r="S38" s="133" t="s">
        <v>86</v>
      </c>
      <c r="T38" s="134" t="s">
        <v>86</v>
      </c>
    </row>
    <row r="39" spans="1:20" x14ac:dyDescent="0.2">
      <c r="A39" s="135"/>
      <c r="B39" s="136"/>
      <c r="C39" s="206" t="s">
        <v>125</v>
      </c>
      <c r="D39" s="207"/>
      <c r="E39" s="207"/>
      <c r="F39" s="207"/>
      <c r="G39" s="20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</row>
    <row r="40" spans="1:20" ht="12" customHeight="1" x14ac:dyDescent="0.2">
      <c r="A40" s="135"/>
      <c r="B40" s="136"/>
      <c r="C40" s="138" t="s">
        <v>100</v>
      </c>
      <c r="D40" s="139"/>
      <c r="E40" s="140">
        <v>15.398999999999999</v>
      </c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</row>
    <row r="41" spans="1:20" ht="13.5" customHeight="1" x14ac:dyDescent="0.2">
      <c r="A41" s="135"/>
      <c r="B41" s="136"/>
      <c r="C41" s="138" t="s">
        <v>126</v>
      </c>
      <c r="D41" s="139"/>
      <c r="E41" s="140">
        <v>-2.722</v>
      </c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7"/>
      <c r="S41" s="137"/>
      <c r="T41" s="137"/>
    </row>
    <row r="42" spans="1:20" ht="13.5" customHeight="1" x14ac:dyDescent="0.2">
      <c r="A42" s="135"/>
      <c r="B42" s="136"/>
      <c r="C42" s="138" t="s">
        <v>127</v>
      </c>
      <c r="D42" s="139"/>
      <c r="E42" s="140">
        <v>-0.52200000000000002</v>
      </c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</row>
    <row r="43" spans="1:20" ht="12.75" customHeight="1" x14ac:dyDescent="0.2">
      <c r="A43" s="127">
        <v>12</v>
      </c>
      <c r="B43" s="128" t="s">
        <v>128</v>
      </c>
      <c r="C43" s="129" t="s">
        <v>129</v>
      </c>
      <c r="D43" s="130" t="s">
        <v>90</v>
      </c>
      <c r="E43" s="131">
        <v>15.398999999999999</v>
      </c>
      <c r="F43" s="132"/>
      <c r="G43" s="133">
        <f>ROUND(E43*F43,2)</f>
        <v>0</v>
      </c>
      <c r="H43" s="132">
        <v>0</v>
      </c>
      <c r="I43" s="133">
        <f>ROUND(E43*H43,2)</f>
        <v>0</v>
      </c>
      <c r="J43" s="132">
        <v>280</v>
      </c>
      <c r="K43" s="133">
        <f>ROUND(E43*J43,2)</f>
        <v>4311.72</v>
      </c>
      <c r="L43" s="133">
        <v>21</v>
      </c>
      <c r="M43" s="133">
        <f>G43*(1+L43/100)</f>
        <v>0</v>
      </c>
      <c r="N43" s="133">
        <v>0</v>
      </c>
      <c r="O43" s="133">
        <f>ROUND(E43*N43,2)</f>
        <v>0</v>
      </c>
      <c r="P43" s="133">
        <v>0</v>
      </c>
      <c r="Q43" s="133">
        <f>ROUND(E43*P43,2)</f>
        <v>0</v>
      </c>
      <c r="R43" s="133" t="s">
        <v>85</v>
      </c>
      <c r="S43" s="133" t="s">
        <v>86</v>
      </c>
      <c r="T43" s="134" t="s">
        <v>86</v>
      </c>
    </row>
    <row r="44" spans="1:20" ht="12.75" customHeight="1" x14ac:dyDescent="0.2">
      <c r="A44" s="135"/>
      <c r="B44" s="136"/>
      <c r="C44" s="138" t="s">
        <v>130</v>
      </c>
      <c r="D44" s="139"/>
      <c r="E44" s="140">
        <v>15.398999999999999</v>
      </c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</row>
    <row r="45" spans="1:20" ht="13.5" customHeight="1" x14ac:dyDescent="0.2">
      <c r="A45" s="127">
        <v>13</v>
      </c>
      <c r="B45" s="128" t="s">
        <v>131</v>
      </c>
      <c r="C45" s="129" t="s">
        <v>132</v>
      </c>
      <c r="D45" s="130" t="s">
        <v>90</v>
      </c>
      <c r="E45" s="131">
        <v>12.154999999999999</v>
      </c>
      <c r="F45" s="132"/>
      <c r="G45" s="133">
        <f>ROUND(E45*F45,2)</f>
        <v>0</v>
      </c>
      <c r="H45" s="132">
        <v>420</v>
      </c>
      <c r="I45" s="133">
        <f>ROUND(E45*H45,2)</f>
        <v>5105.1000000000004</v>
      </c>
      <c r="J45" s="132">
        <v>0</v>
      </c>
      <c r="K45" s="133">
        <f>ROUND(E45*J45,2)</f>
        <v>0</v>
      </c>
      <c r="L45" s="133">
        <v>21</v>
      </c>
      <c r="M45" s="133">
        <f>G45*(1+L45/100)</f>
        <v>0</v>
      </c>
      <c r="N45" s="133">
        <v>1.7</v>
      </c>
      <c r="O45" s="133">
        <f>ROUND(E45*N45,2)</f>
        <v>20.66</v>
      </c>
      <c r="P45" s="133">
        <v>0</v>
      </c>
      <c r="Q45" s="133">
        <f>ROUND(E45*P45,2)</f>
        <v>0</v>
      </c>
      <c r="R45" s="133"/>
      <c r="S45" s="133" t="s">
        <v>133</v>
      </c>
      <c r="T45" s="134" t="s">
        <v>134</v>
      </c>
    </row>
    <row r="46" spans="1:20" ht="12" customHeight="1" x14ac:dyDescent="0.2">
      <c r="A46" s="135"/>
      <c r="B46" s="136"/>
      <c r="C46" s="138" t="s">
        <v>135</v>
      </c>
      <c r="D46" s="139"/>
      <c r="E46" s="140">
        <v>12.154999999999999</v>
      </c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</row>
    <row r="47" spans="1:20" ht="15.75" customHeight="1" x14ac:dyDescent="0.2">
      <c r="A47" s="120" t="s">
        <v>81</v>
      </c>
      <c r="B47" s="121" t="s">
        <v>50</v>
      </c>
      <c r="C47" s="122" t="s">
        <v>51</v>
      </c>
      <c r="D47" s="123"/>
      <c r="E47" s="124"/>
      <c r="F47" s="125"/>
      <c r="G47" s="125">
        <f>SUMIF(AG48:AG50,"&lt;&gt;NOR",G48:G50)</f>
        <v>0</v>
      </c>
      <c r="H47" s="125"/>
      <c r="I47" s="125">
        <f>SUM(I48:I50)</f>
        <v>301.58</v>
      </c>
      <c r="J47" s="125"/>
      <c r="K47" s="125">
        <f>SUM(K48:K50)</f>
        <v>246</v>
      </c>
      <c r="L47" s="125"/>
      <c r="M47" s="125">
        <f>SUM(M48:M50)</f>
        <v>0</v>
      </c>
      <c r="N47" s="125"/>
      <c r="O47" s="125">
        <f>SUM(O48:O50)</f>
        <v>0.99</v>
      </c>
      <c r="P47" s="125"/>
      <c r="Q47" s="125">
        <f>SUM(Q48:Q50)</f>
        <v>0</v>
      </c>
      <c r="R47" s="125"/>
      <c r="S47" s="125"/>
      <c r="T47" s="126"/>
    </row>
    <row r="48" spans="1:20" ht="14.25" customHeight="1" x14ac:dyDescent="0.2">
      <c r="A48" s="127">
        <v>14</v>
      </c>
      <c r="B48" s="128" t="s">
        <v>136</v>
      </c>
      <c r="C48" s="129" t="s">
        <v>137</v>
      </c>
      <c r="D48" s="130" t="s">
        <v>90</v>
      </c>
      <c r="E48" s="131">
        <v>0.52200000000000002</v>
      </c>
      <c r="F48" s="132"/>
      <c r="G48" s="133">
        <f>ROUND(E48*F48,2)</f>
        <v>0</v>
      </c>
      <c r="H48" s="132">
        <v>577.74</v>
      </c>
      <c r="I48" s="133">
        <f>ROUND(E48*H48,2)</f>
        <v>301.58</v>
      </c>
      <c r="J48" s="132">
        <v>471.26</v>
      </c>
      <c r="K48" s="133">
        <f>ROUND(E48*J48,2)</f>
        <v>246</v>
      </c>
      <c r="L48" s="133">
        <v>21</v>
      </c>
      <c r="M48" s="133">
        <f>G48*(1+L48/100)</f>
        <v>0</v>
      </c>
      <c r="N48" s="133">
        <v>1.8907700000000001</v>
      </c>
      <c r="O48" s="133">
        <f>ROUND(E48*N48,2)</f>
        <v>0.99</v>
      </c>
      <c r="P48" s="133">
        <v>0</v>
      </c>
      <c r="Q48" s="133">
        <f>ROUND(E48*P48,2)</f>
        <v>0</v>
      </c>
      <c r="R48" s="133" t="s">
        <v>138</v>
      </c>
      <c r="S48" s="133" t="s">
        <v>86</v>
      </c>
      <c r="T48" s="134" t="s">
        <v>86</v>
      </c>
    </row>
    <row r="49" spans="1:20" x14ac:dyDescent="0.2">
      <c r="A49" s="135"/>
      <c r="B49" s="136"/>
      <c r="C49" s="206" t="s">
        <v>139</v>
      </c>
      <c r="D49" s="207"/>
      <c r="E49" s="207"/>
      <c r="F49" s="207"/>
      <c r="G49" s="20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</row>
    <row r="50" spans="1:20" ht="12.75" customHeight="1" x14ac:dyDescent="0.2">
      <c r="A50" s="135"/>
      <c r="B50" s="136"/>
      <c r="C50" s="138" t="s">
        <v>140</v>
      </c>
      <c r="D50" s="139"/>
      <c r="E50" s="140">
        <v>0.52200000000000002</v>
      </c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7"/>
      <c r="T50" s="137"/>
    </row>
    <row r="51" spans="1:20" ht="14.25" customHeight="1" x14ac:dyDescent="0.2">
      <c r="A51" s="120" t="s">
        <v>81</v>
      </c>
      <c r="B51" s="121" t="s">
        <v>52</v>
      </c>
      <c r="C51" s="122" t="s">
        <v>53</v>
      </c>
      <c r="D51" s="123"/>
      <c r="E51" s="124"/>
      <c r="F51" s="125"/>
      <c r="G51" s="125">
        <f>SUMIF(AG52:AG53,"&lt;&gt;NOR",G52:G53)</f>
        <v>0</v>
      </c>
      <c r="H51" s="125"/>
      <c r="I51" s="125">
        <f>SUM(I52:I53)</f>
        <v>0</v>
      </c>
      <c r="J51" s="125"/>
      <c r="K51" s="125">
        <f>SUM(K52:K53)</f>
        <v>45000</v>
      </c>
      <c r="L51" s="125"/>
      <c r="M51" s="125">
        <f>SUM(M52:M53)</f>
        <v>0</v>
      </c>
      <c r="N51" s="125"/>
      <c r="O51" s="125">
        <f>SUM(O52:O53)</f>
        <v>0</v>
      </c>
      <c r="P51" s="125"/>
      <c r="Q51" s="125">
        <f>SUM(Q52:Q53)</f>
        <v>0</v>
      </c>
      <c r="R51" s="125"/>
      <c r="S51" s="125"/>
      <c r="T51" s="126"/>
    </row>
    <row r="52" spans="1:20" ht="12.75" customHeight="1" x14ac:dyDescent="0.2">
      <c r="A52" s="127">
        <v>15</v>
      </c>
      <c r="B52" s="128" t="s">
        <v>141</v>
      </c>
      <c r="C52" s="129" t="s">
        <v>142</v>
      </c>
      <c r="D52" s="130" t="s">
        <v>103</v>
      </c>
      <c r="E52" s="131">
        <v>10</v>
      </c>
      <c r="F52" s="132"/>
      <c r="G52" s="133">
        <f>ROUND(E52*F52,2)</f>
        <v>0</v>
      </c>
      <c r="H52" s="132">
        <v>0</v>
      </c>
      <c r="I52" s="133">
        <f>ROUND(E52*H52,2)</f>
        <v>0</v>
      </c>
      <c r="J52" s="132">
        <v>4500</v>
      </c>
      <c r="K52" s="133">
        <f>ROUND(E52*J52,2)</f>
        <v>45000</v>
      </c>
      <c r="L52" s="133">
        <v>21</v>
      </c>
      <c r="M52" s="133">
        <f>G52*(1+L52/100)</f>
        <v>0</v>
      </c>
      <c r="N52" s="133">
        <v>0</v>
      </c>
      <c r="O52" s="133">
        <f>ROUND(E52*N52,2)</f>
        <v>0</v>
      </c>
      <c r="P52" s="133">
        <v>0</v>
      </c>
      <c r="Q52" s="133">
        <f>ROUND(E52*P52,2)</f>
        <v>0</v>
      </c>
      <c r="R52" s="133"/>
      <c r="S52" s="133" t="s">
        <v>133</v>
      </c>
      <c r="T52" s="134" t="s">
        <v>134</v>
      </c>
    </row>
    <row r="53" spans="1:20" x14ac:dyDescent="0.2">
      <c r="A53" s="135"/>
      <c r="B53" s="136"/>
      <c r="C53" s="138" t="s">
        <v>143</v>
      </c>
      <c r="D53" s="139"/>
      <c r="E53" s="140">
        <v>10</v>
      </c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7"/>
      <c r="T53" s="137"/>
    </row>
    <row r="54" spans="1:20" x14ac:dyDescent="0.2">
      <c r="A54" s="120" t="s">
        <v>81</v>
      </c>
      <c r="B54" s="121" t="s">
        <v>54</v>
      </c>
      <c r="C54" s="122" t="s">
        <v>55</v>
      </c>
      <c r="D54" s="123"/>
      <c r="E54" s="124"/>
      <c r="F54" s="125"/>
      <c r="G54" s="125">
        <f>SUMIF(AG55:AG62,"&lt;&gt;NOR",G55:G62)</f>
        <v>0</v>
      </c>
      <c r="H54" s="125"/>
      <c r="I54" s="125">
        <f>SUM(I55:I62)</f>
        <v>2189.42</v>
      </c>
      <c r="J54" s="125"/>
      <c r="K54" s="125">
        <f>SUM(K55:K62)</f>
        <v>11623.94</v>
      </c>
      <c r="L54" s="125"/>
      <c r="M54" s="125">
        <f>SUM(M55:M62)</f>
        <v>0</v>
      </c>
      <c r="N54" s="125"/>
      <c r="O54" s="125">
        <f>SUM(O55:O62)</f>
        <v>0</v>
      </c>
      <c r="P54" s="125"/>
      <c r="Q54" s="125">
        <f>SUM(Q55:Q62)</f>
        <v>0</v>
      </c>
      <c r="R54" s="125"/>
      <c r="S54" s="125"/>
      <c r="T54" s="126"/>
    </row>
    <row r="55" spans="1:20" ht="15" customHeight="1" x14ac:dyDescent="0.2">
      <c r="A55" s="127">
        <v>16</v>
      </c>
      <c r="B55" s="128" t="s">
        <v>144</v>
      </c>
      <c r="C55" s="129" t="s">
        <v>145</v>
      </c>
      <c r="D55" s="130" t="s">
        <v>84</v>
      </c>
      <c r="E55" s="131">
        <v>6.5</v>
      </c>
      <c r="F55" s="132"/>
      <c r="G55" s="133">
        <f>ROUND(E55*F55,2)</f>
        <v>0</v>
      </c>
      <c r="H55" s="132">
        <v>0.25</v>
      </c>
      <c r="I55" s="133">
        <f>ROUND(E55*H55,2)</f>
        <v>1.63</v>
      </c>
      <c r="J55" s="132">
        <v>45.55</v>
      </c>
      <c r="K55" s="133">
        <f>ROUND(E55*J55,2)</f>
        <v>296.08</v>
      </c>
      <c r="L55" s="133">
        <v>21</v>
      </c>
      <c r="M55" s="133">
        <f>G55*(1+L55/100)</f>
        <v>0</v>
      </c>
      <c r="N55" s="133">
        <v>1.0000000000000001E-5</v>
      </c>
      <c r="O55" s="133">
        <f>ROUND(E55*N55,2)</f>
        <v>0</v>
      </c>
      <c r="P55" s="133">
        <v>0</v>
      </c>
      <c r="Q55" s="133">
        <f>ROUND(E55*P55,2)</f>
        <v>0</v>
      </c>
      <c r="R55" s="133" t="s">
        <v>138</v>
      </c>
      <c r="S55" s="133" t="s">
        <v>86</v>
      </c>
      <c r="T55" s="134" t="s">
        <v>86</v>
      </c>
    </row>
    <row r="56" spans="1:20" x14ac:dyDescent="0.2">
      <c r="A56" s="135"/>
      <c r="B56" s="136"/>
      <c r="C56" s="206" t="s">
        <v>146</v>
      </c>
      <c r="D56" s="207"/>
      <c r="E56" s="207"/>
      <c r="F56" s="207"/>
      <c r="G56" s="207"/>
      <c r="H56" s="137"/>
      <c r="I56" s="137"/>
      <c r="J56" s="137"/>
      <c r="K56" s="137"/>
      <c r="L56" s="137"/>
      <c r="M56" s="137"/>
      <c r="N56" s="137"/>
      <c r="O56" s="137"/>
      <c r="P56" s="137"/>
      <c r="Q56" s="137"/>
      <c r="R56" s="137"/>
      <c r="S56" s="137"/>
      <c r="T56" s="137"/>
    </row>
    <row r="57" spans="1:20" ht="25.5" customHeight="1" x14ac:dyDescent="0.2">
      <c r="A57" s="127">
        <v>17</v>
      </c>
      <c r="B57" s="128" t="s">
        <v>147</v>
      </c>
      <c r="C57" s="129" t="s">
        <v>148</v>
      </c>
      <c r="D57" s="130" t="s">
        <v>84</v>
      </c>
      <c r="E57" s="131">
        <v>6.5</v>
      </c>
      <c r="F57" s="132"/>
      <c r="G57" s="133">
        <f>ROUND(E57*F57,2)</f>
        <v>0</v>
      </c>
      <c r="H57" s="132">
        <v>3.48</v>
      </c>
      <c r="I57" s="133">
        <f>ROUND(E57*H57,2)</f>
        <v>22.62</v>
      </c>
      <c r="J57" s="132">
        <v>36.619999999999997</v>
      </c>
      <c r="K57" s="133">
        <f>ROUND(E57*J57,2)</f>
        <v>238.03</v>
      </c>
      <c r="L57" s="133">
        <v>21</v>
      </c>
      <c r="M57" s="133">
        <f>G57*(1+L57/100)</f>
        <v>0</v>
      </c>
      <c r="N57" s="133">
        <v>0</v>
      </c>
      <c r="O57" s="133">
        <f>ROUND(E57*N57,2)</f>
        <v>0</v>
      </c>
      <c r="P57" s="133">
        <v>0</v>
      </c>
      <c r="Q57" s="133">
        <f>ROUND(E57*P57,2)</f>
        <v>0</v>
      </c>
      <c r="R57" s="133" t="s">
        <v>138</v>
      </c>
      <c r="S57" s="133" t="s">
        <v>86</v>
      </c>
      <c r="T57" s="134" t="s">
        <v>86</v>
      </c>
    </row>
    <row r="58" spans="1:20" x14ac:dyDescent="0.2">
      <c r="A58" s="135"/>
      <c r="B58" s="136"/>
      <c r="C58" s="206" t="s">
        <v>149</v>
      </c>
      <c r="D58" s="207"/>
      <c r="E58" s="207"/>
      <c r="F58" s="207"/>
      <c r="G58" s="207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  <c r="S58" s="137"/>
      <c r="T58" s="137"/>
    </row>
    <row r="59" spans="1:20" ht="34.5" customHeight="1" x14ac:dyDescent="0.2">
      <c r="A59" s="127">
        <v>18</v>
      </c>
      <c r="B59" s="128" t="s">
        <v>150</v>
      </c>
      <c r="C59" s="129" t="s">
        <v>151</v>
      </c>
      <c r="D59" s="130" t="s">
        <v>152</v>
      </c>
      <c r="E59" s="131">
        <v>1</v>
      </c>
      <c r="F59" s="132"/>
      <c r="G59" s="133">
        <f>ROUND(E59*F59,2)</f>
        <v>0</v>
      </c>
      <c r="H59" s="132">
        <v>365.17</v>
      </c>
      <c r="I59" s="133">
        <f>ROUND(E59*H59,2)</f>
        <v>365.17</v>
      </c>
      <c r="J59" s="132">
        <v>3289.83</v>
      </c>
      <c r="K59" s="133">
        <f>ROUND(E59*J59,2)</f>
        <v>3289.83</v>
      </c>
      <c r="L59" s="133">
        <v>21</v>
      </c>
      <c r="M59" s="133">
        <f>G59*(1+L59/100)</f>
        <v>0</v>
      </c>
      <c r="N59" s="133">
        <v>1.7000000000000001E-4</v>
      </c>
      <c r="O59" s="133">
        <f>ROUND(E59*N59,2)</f>
        <v>0</v>
      </c>
      <c r="P59" s="133">
        <v>0</v>
      </c>
      <c r="Q59" s="133">
        <f>ROUND(E59*P59,2)</f>
        <v>0</v>
      </c>
      <c r="R59" s="133" t="s">
        <v>138</v>
      </c>
      <c r="S59" s="133" t="s">
        <v>86</v>
      </c>
      <c r="T59" s="134" t="s">
        <v>86</v>
      </c>
    </row>
    <row r="60" spans="1:20" x14ac:dyDescent="0.2">
      <c r="A60" s="135"/>
      <c r="B60" s="136"/>
      <c r="C60" s="206" t="s">
        <v>149</v>
      </c>
      <c r="D60" s="207"/>
      <c r="E60" s="207"/>
      <c r="F60" s="207"/>
      <c r="G60" s="207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37"/>
      <c r="T60" s="137"/>
    </row>
    <row r="61" spans="1:20" ht="13.5" customHeight="1" x14ac:dyDescent="0.2">
      <c r="A61" s="141">
        <v>19</v>
      </c>
      <c r="B61" s="142" t="s">
        <v>131</v>
      </c>
      <c r="C61" s="143" t="s">
        <v>153</v>
      </c>
      <c r="D61" s="144" t="s">
        <v>84</v>
      </c>
      <c r="E61" s="145">
        <v>6.5</v>
      </c>
      <c r="F61" s="146"/>
      <c r="G61" s="147">
        <f>ROUND(E61*F61,2)</f>
        <v>0</v>
      </c>
      <c r="H61" s="146">
        <v>0</v>
      </c>
      <c r="I61" s="147">
        <f>ROUND(E61*H61,2)</f>
        <v>0</v>
      </c>
      <c r="J61" s="146">
        <v>1200</v>
      </c>
      <c r="K61" s="147">
        <f>ROUND(E61*J61,2)</f>
        <v>7800</v>
      </c>
      <c r="L61" s="147">
        <v>21</v>
      </c>
      <c r="M61" s="147">
        <f>G61*(1+L61/100)</f>
        <v>0</v>
      </c>
      <c r="N61" s="147">
        <v>0</v>
      </c>
      <c r="O61" s="147">
        <f>ROUND(E61*N61,2)</f>
        <v>0</v>
      </c>
      <c r="P61" s="147">
        <v>0</v>
      </c>
      <c r="Q61" s="147">
        <f>ROUND(E61*P61,2)</f>
        <v>0</v>
      </c>
      <c r="R61" s="147"/>
      <c r="S61" s="147" t="s">
        <v>133</v>
      </c>
      <c r="T61" s="148" t="s">
        <v>134</v>
      </c>
    </row>
    <row r="62" spans="1:20" ht="14.25" customHeight="1" x14ac:dyDescent="0.2">
      <c r="A62" s="141">
        <v>20</v>
      </c>
      <c r="B62" s="142" t="s">
        <v>141</v>
      </c>
      <c r="C62" s="143" t="s">
        <v>154</v>
      </c>
      <c r="D62" s="144" t="s">
        <v>155</v>
      </c>
      <c r="E62" s="145">
        <v>1</v>
      </c>
      <c r="F62" s="146"/>
      <c r="G62" s="147">
        <f>ROUND(E62*F62,2)</f>
        <v>0</v>
      </c>
      <c r="H62" s="146">
        <v>1800</v>
      </c>
      <c r="I62" s="147">
        <f>ROUND(E62*H62,2)</f>
        <v>1800</v>
      </c>
      <c r="J62" s="146">
        <v>0</v>
      </c>
      <c r="K62" s="147">
        <f>ROUND(E62*J62,2)</f>
        <v>0</v>
      </c>
      <c r="L62" s="147">
        <v>21</v>
      </c>
      <c r="M62" s="147">
        <f>G62*(1+L62/100)</f>
        <v>0</v>
      </c>
      <c r="N62" s="147">
        <v>0</v>
      </c>
      <c r="O62" s="147">
        <f>ROUND(E62*N62,2)</f>
        <v>0</v>
      </c>
      <c r="P62" s="147">
        <v>0</v>
      </c>
      <c r="Q62" s="147">
        <f>ROUND(E62*P62,2)</f>
        <v>0</v>
      </c>
      <c r="R62" s="147"/>
      <c r="S62" s="147" t="s">
        <v>133</v>
      </c>
      <c r="T62" s="148" t="s">
        <v>134</v>
      </c>
    </row>
    <row r="63" spans="1:20" ht="15" customHeight="1" x14ac:dyDescent="0.2">
      <c r="A63" s="120" t="s">
        <v>81</v>
      </c>
      <c r="B63" s="121" t="s">
        <v>56</v>
      </c>
      <c r="C63" s="122" t="s">
        <v>57</v>
      </c>
      <c r="D63" s="123"/>
      <c r="E63" s="124"/>
      <c r="F63" s="125"/>
      <c r="G63" s="125">
        <f>SUMIF(AG64:AG65,"&lt;&gt;NOR",G64:G65)</f>
        <v>0</v>
      </c>
      <c r="H63" s="125"/>
      <c r="I63" s="125">
        <f>SUM(I64:I65)</f>
        <v>0</v>
      </c>
      <c r="J63" s="125"/>
      <c r="K63" s="125">
        <f>SUM(K64:K65)</f>
        <v>2955.32</v>
      </c>
      <c r="L63" s="125"/>
      <c r="M63" s="125">
        <f>SUM(M64:M65)</f>
        <v>0</v>
      </c>
      <c r="N63" s="125"/>
      <c r="O63" s="125">
        <f>SUM(O64:O65)</f>
        <v>0</v>
      </c>
      <c r="P63" s="125"/>
      <c r="Q63" s="125">
        <f>SUM(Q64:Q65)</f>
        <v>0</v>
      </c>
      <c r="R63" s="125"/>
      <c r="S63" s="125"/>
      <c r="T63" s="126"/>
    </row>
    <row r="64" spans="1:20" ht="13.5" customHeight="1" x14ac:dyDescent="0.2">
      <c r="A64" s="127">
        <v>21</v>
      </c>
      <c r="B64" s="128" t="s">
        <v>156</v>
      </c>
      <c r="C64" s="129" t="s">
        <v>157</v>
      </c>
      <c r="D64" s="130" t="s">
        <v>158</v>
      </c>
      <c r="E64" s="131">
        <v>21.65072</v>
      </c>
      <c r="F64" s="132"/>
      <c r="G64" s="133">
        <f>ROUND(E64*F64,2)</f>
        <v>0</v>
      </c>
      <c r="H64" s="132">
        <v>0</v>
      </c>
      <c r="I64" s="133">
        <f>ROUND(E64*H64,2)</f>
        <v>0</v>
      </c>
      <c r="J64" s="132">
        <v>136.5</v>
      </c>
      <c r="K64" s="133">
        <f>ROUND(E64*J64,2)</f>
        <v>2955.32</v>
      </c>
      <c r="L64" s="133">
        <v>21</v>
      </c>
      <c r="M64" s="133">
        <f>G64*(1+L64/100)</f>
        <v>0</v>
      </c>
      <c r="N64" s="133">
        <v>0</v>
      </c>
      <c r="O64" s="133">
        <f>ROUND(E64*N64,2)</f>
        <v>0</v>
      </c>
      <c r="P64" s="133">
        <v>0</v>
      </c>
      <c r="Q64" s="133">
        <f>ROUND(E64*P64,2)</f>
        <v>0</v>
      </c>
      <c r="R64" s="133" t="s">
        <v>138</v>
      </c>
      <c r="S64" s="133" t="s">
        <v>86</v>
      </c>
      <c r="T64" s="134" t="s">
        <v>86</v>
      </c>
    </row>
    <row r="65" spans="1:20" x14ac:dyDescent="0.2">
      <c r="A65" s="135"/>
      <c r="B65" s="136"/>
      <c r="C65" s="206" t="s">
        <v>159</v>
      </c>
      <c r="D65" s="207"/>
      <c r="E65" s="207"/>
      <c r="F65" s="207"/>
      <c r="G65" s="20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</row>
    <row r="66" spans="1:20" x14ac:dyDescent="0.2">
      <c r="A66" s="115"/>
      <c r="B66" s="116"/>
      <c r="C66" s="149"/>
      <c r="D66" s="117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</row>
    <row r="67" spans="1:20" x14ac:dyDescent="0.2">
      <c r="A67" s="150"/>
      <c r="B67" s="151" t="s">
        <v>18</v>
      </c>
      <c r="C67" s="152"/>
      <c r="D67" s="153"/>
      <c r="E67" s="154"/>
      <c r="F67" s="154"/>
      <c r="G67" s="155">
        <f>G8+G47+G51+G54+G63</f>
        <v>0</v>
      </c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</row>
    <row r="68" spans="1:20" x14ac:dyDescent="0.2">
      <c r="B68" s="109"/>
      <c r="C68" s="156"/>
      <c r="D68" s="81"/>
    </row>
  </sheetData>
  <mergeCells count="20">
    <mergeCell ref="C30:G30"/>
    <mergeCell ref="A1:G1"/>
    <mergeCell ref="C2:G2"/>
    <mergeCell ref="C3:G3"/>
    <mergeCell ref="C4:G4"/>
    <mergeCell ref="C10:G10"/>
    <mergeCell ref="C12:G12"/>
    <mergeCell ref="C15:G15"/>
    <mergeCell ref="C18:G18"/>
    <mergeCell ref="C21:G21"/>
    <mergeCell ref="C24:G24"/>
    <mergeCell ref="C27:G27"/>
    <mergeCell ref="C60:G60"/>
    <mergeCell ref="C65:G65"/>
    <mergeCell ref="C33:G33"/>
    <mergeCell ref="C36:G36"/>
    <mergeCell ref="C39:G39"/>
    <mergeCell ref="C49:G49"/>
    <mergeCell ref="C56:G56"/>
    <mergeCell ref="C58:G58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Pokyny pro vyplnění</vt:lpstr>
      <vt:lpstr>Stavba</vt:lpstr>
      <vt:lpstr>D.1.4.A. 1 Pol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Zenkl</dc:creator>
  <cp:lastModifiedBy>Zenkl</cp:lastModifiedBy>
  <dcterms:created xsi:type="dcterms:W3CDTF">2021-11-19T15:41:09Z</dcterms:created>
  <dcterms:modified xsi:type="dcterms:W3CDTF">2022-01-05T08:42:54Z</dcterms:modified>
</cp:coreProperties>
</file>